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IRSA\FY 24 IRSA\IIQ24\Earnings y Short Press Release\"/>
    </mc:Choice>
  </mc:AlternateContent>
  <xr:revisionPtr revIDLastSave="0" documentId="13_ncr:1_{146E9F05-2E00-475D-B24A-48C9DDAC4589}" xr6:coauthVersionLast="47" xr6:coauthVersionMax="47" xr10:uidLastSave="{00000000-0000-0000-0000-000000000000}"/>
  <bookViews>
    <workbookView xWindow="28680" yWindow="-120" windowWidth="29040" windowHeight="15840" tabRatio="891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Summary FS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'Summary FS'!#REF!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" i="7" l="1"/>
  <c r="G10" i="7"/>
  <c r="G9" i="7"/>
  <c r="G8" i="7"/>
  <c r="G6" i="7"/>
  <c r="G5" i="7"/>
  <c r="C29" i="9" l="1"/>
  <c r="D29" i="9"/>
  <c r="K57" i="8" l="1"/>
  <c r="L57" i="8" s="1"/>
  <c r="K64" i="8"/>
  <c r="K63" i="8"/>
  <c r="L63" i="8" s="1"/>
  <c r="K61" i="8"/>
  <c r="L60" i="8" s="1"/>
  <c r="K60" i="8"/>
  <c r="K58" i="8"/>
  <c r="I57" i="8"/>
  <c r="I64" i="8"/>
  <c r="I63" i="8"/>
  <c r="J63" i="8" s="1"/>
  <c r="I61" i="8"/>
  <c r="I60" i="8"/>
  <c r="I58" i="8"/>
  <c r="K55" i="8"/>
  <c r="I55" i="8"/>
  <c r="D50" i="8"/>
  <c r="C50" i="8"/>
  <c r="D48" i="8"/>
  <c r="C48" i="8"/>
  <c r="D46" i="8"/>
  <c r="C46" i="8"/>
  <c r="D44" i="8"/>
  <c r="C44" i="8"/>
  <c r="D43" i="8"/>
  <c r="C43" i="8"/>
  <c r="D37" i="8"/>
  <c r="C37" i="8"/>
  <c r="D36" i="8"/>
  <c r="C36" i="8"/>
  <c r="D32" i="8"/>
  <c r="C32" i="8"/>
  <c r="C30" i="8"/>
  <c r="D30" i="8"/>
  <c r="G55" i="8"/>
  <c r="E55" i="8"/>
  <c r="C55" i="8"/>
  <c r="G41" i="8"/>
  <c r="F41" i="8"/>
  <c r="E41" i="8"/>
  <c r="D41" i="8"/>
  <c r="C41" i="8"/>
  <c r="D18" i="8"/>
  <c r="E18" i="8"/>
  <c r="F18" i="8"/>
  <c r="G18" i="8"/>
  <c r="C18" i="8"/>
  <c r="D42" i="8"/>
  <c r="C42" i="8"/>
  <c r="G7" i="7"/>
  <c r="G12" i="7" s="1"/>
  <c r="G14" i="7" s="1"/>
  <c r="E7" i="7"/>
  <c r="E12" i="7" s="1"/>
  <c r="E14" i="7" s="1"/>
  <c r="D7" i="7"/>
  <c r="D12" i="7" s="1"/>
  <c r="D14" i="7" s="1"/>
  <c r="C7" i="7"/>
  <c r="C12" i="7" s="1"/>
  <c r="C14" i="7" s="1"/>
  <c r="H10" i="16"/>
  <c r="H11" i="16"/>
  <c r="C12" i="16"/>
  <c r="C13" i="16" s="1"/>
  <c r="D12" i="16"/>
  <c r="E12" i="16"/>
  <c r="F12" i="16"/>
  <c r="G12" i="16"/>
  <c r="G7" i="16"/>
  <c r="F7" i="16"/>
  <c r="E7" i="16"/>
  <c r="D7" i="16"/>
  <c r="C7" i="16"/>
  <c r="H6" i="16"/>
  <c r="H5" i="16"/>
  <c r="H11" i="14"/>
  <c r="E11" i="14"/>
  <c r="H8" i="14"/>
  <c r="E8" i="14"/>
  <c r="H5" i="14"/>
  <c r="E5" i="14"/>
  <c r="H11" i="6"/>
  <c r="E11" i="6"/>
  <c r="H10" i="6"/>
  <c r="E10" i="6"/>
  <c r="H9" i="6"/>
  <c r="E9" i="6"/>
  <c r="H8" i="6"/>
  <c r="E8" i="6"/>
  <c r="H7" i="6"/>
  <c r="E7" i="6"/>
  <c r="H6" i="6"/>
  <c r="E6" i="6"/>
  <c r="H5" i="6"/>
  <c r="E5" i="6"/>
  <c r="J60" i="8" l="1"/>
  <c r="J57" i="8"/>
  <c r="H7" i="16"/>
  <c r="H12" i="16"/>
  <c r="E13" i="16"/>
  <c r="F13" i="16"/>
  <c r="H8" i="13" l="1"/>
  <c r="E8" i="13"/>
  <c r="H7" i="13"/>
  <c r="E7" i="13"/>
  <c r="H6" i="13"/>
  <c r="E6" i="13"/>
  <c r="H5" i="13"/>
  <c r="E5" i="13"/>
  <c r="E6" i="5"/>
  <c r="E7" i="5"/>
  <c r="H10" i="5"/>
  <c r="E10" i="5"/>
  <c r="E9" i="5"/>
  <c r="H8" i="5"/>
  <c r="E8" i="5"/>
  <c r="H5" i="5"/>
  <c r="E5" i="5"/>
  <c r="E57" i="2"/>
  <c r="H57" i="2"/>
  <c r="H55" i="2"/>
  <c r="E55" i="2"/>
  <c r="H54" i="2"/>
  <c r="E54" i="2"/>
  <c r="H53" i="2"/>
  <c r="E53" i="2"/>
  <c r="H52" i="2"/>
  <c r="E52" i="2"/>
  <c r="H51" i="2"/>
  <c r="E51" i="2"/>
  <c r="H50" i="2"/>
  <c r="E50" i="2"/>
  <c r="G49" i="2"/>
  <c r="F49" i="2"/>
  <c r="F56" i="2" s="1"/>
  <c r="F58" i="2" s="1"/>
  <c r="D49" i="2"/>
  <c r="D56" i="2" s="1"/>
  <c r="D58" i="2" s="1"/>
  <c r="C49" i="2"/>
  <c r="C56" i="2" s="1"/>
  <c r="H48" i="2"/>
  <c r="E48" i="2"/>
  <c r="H47" i="2"/>
  <c r="E47" i="2"/>
  <c r="G42" i="2"/>
  <c r="F42" i="2"/>
  <c r="D42" i="2"/>
  <c r="C42" i="2"/>
  <c r="H41" i="2"/>
  <c r="E41" i="2"/>
  <c r="H40" i="2"/>
  <c r="E40" i="2"/>
  <c r="H39" i="2"/>
  <c r="E39" i="2"/>
  <c r="H38" i="2"/>
  <c r="E38" i="2"/>
  <c r="H37" i="2"/>
  <c r="E37" i="2"/>
  <c r="H36" i="2"/>
  <c r="E36" i="2"/>
  <c r="H35" i="2"/>
  <c r="E35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G29" i="2"/>
  <c r="F29" i="2"/>
  <c r="D29" i="2"/>
  <c r="C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E15" i="2"/>
  <c r="H10" i="2"/>
  <c r="H9" i="2"/>
  <c r="H8" i="2"/>
  <c r="H7" i="2"/>
  <c r="H5" i="2"/>
  <c r="E10" i="2"/>
  <c r="E9" i="2"/>
  <c r="E8" i="2"/>
  <c r="E7" i="2"/>
  <c r="E6" i="2"/>
  <c r="E5" i="2"/>
  <c r="H49" i="2" l="1"/>
  <c r="E49" i="2"/>
  <c r="C58" i="2"/>
  <c r="E58" i="2" s="1"/>
  <c r="E56" i="2"/>
  <c r="G56" i="2"/>
  <c r="G58" i="2" s="1"/>
  <c r="H58" i="2" s="1"/>
  <c r="H42" i="2"/>
  <c r="E42" i="2"/>
  <c r="H29" i="2"/>
  <c r="E29" i="2"/>
  <c r="H56" i="2" l="1"/>
  <c r="E6" i="1" l="1"/>
  <c r="H13" i="1"/>
  <c r="H12" i="1"/>
  <c r="H11" i="1"/>
  <c r="H10" i="1"/>
  <c r="H8" i="1"/>
  <c r="H5" i="1"/>
  <c r="E8" i="1"/>
  <c r="E10" i="1"/>
  <c r="E11" i="1"/>
  <c r="E12" i="1"/>
  <c r="E13" i="1"/>
  <c r="E5" i="1"/>
  <c r="D37" i="12"/>
  <c r="C38" i="12"/>
  <c r="C42" i="12" s="1"/>
  <c r="C37" i="12"/>
  <c r="D24" i="12"/>
  <c r="C24" i="12"/>
  <c r="C9" i="12"/>
  <c r="D9" i="12"/>
  <c r="D38" i="12" s="1"/>
  <c r="C20" i="11"/>
  <c r="G28" i="11"/>
  <c r="F28" i="11"/>
  <c r="D28" i="11"/>
  <c r="C28" i="11"/>
  <c r="G20" i="11"/>
  <c r="F20" i="11"/>
  <c r="D20" i="11"/>
  <c r="G8" i="11"/>
  <c r="G13" i="11" s="1"/>
  <c r="G15" i="11" s="1"/>
  <c r="F8" i="11"/>
  <c r="F13" i="11" s="1"/>
  <c r="F15" i="11" s="1"/>
  <c r="D8" i="11"/>
  <c r="D13" i="11" s="1"/>
  <c r="D15" i="11" s="1"/>
  <c r="C8" i="11"/>
  <c r="C13" i="11" s="1"/>
  <c r="C15" i="11" s="1"/>
  <c r="D42" i="12" l="1"/>
  <c r="G21" i="11"/>
  <c r="G23" i="11" s="1"/>
  <c r="G29" i="11" s="1"/>
  <c r="F21" i="11"/>
  <c r="F23" i="11" s="1"/>
  <c r="F29" i="11" s="1"/>
  <c r="D21" i="11"/>
  <c r="D23" i="11" s="1"/>
  <c r="C21" i="11"/>
  <c r="D29" i="11" l="1"/>
  <c r="C23" i="11"/>
  <c r="AF15" i="19"/>
  <c r="AF11" i="19"/>
  <c r="AF20" i="19"/>
  <c r="AF19" i="19"/>
  <c r="AF60" i="17"/>
  <c r="AF20" i="17"/>
  <c r="AF43" i="17"/>
  <c r="AF42" i="17"/>
  <c r="AF23" i="17"/>
  <c r="AF22" i="17"/>
  <c r="C40" i="10"/>
  <c r="C29" i="11" l="1"/>
  <c r="AF17" i="19"/>
  <c r="AE20" i="19"/>
  <c r="AE19" i="19"/>
  <c r="AE15" i="19"/>
  <c r="AE11" i="19"/>
  <c r="AE60" i="17"/>
  <c r="AE43" i="17"/>
  <c r="AE42" i="17"/>
  <c r="AE23" i="17"/>
  <c r="AE22" i="17"/>
  <c r="AE20" i="17"/>
  <c r="AE17" i="19" l="1"/>
  <c r="C55" i="9" l="1"/>
  <c r="D55" i="9"/>
  <c r="D12" i="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0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3" i="17" l="1"/>
  <c r="AD42" i="17"/>
  <c r="AD23" i="17"/>
  <c r="AD22" i="17"/>
  <c r="AD20" i="17"/>
  <c r="AC60" i="17"/>
  <c r="AC42" i="17"/>
  <c r="AC43" i="17"/>
  <c r="AC22" i="17"/>
  <c r="AC23" i="17"/>
  <c r="D49" i="10" l="1"/>
  <c r="C49" i="10"/>
  <c r="D40" i="10"/>
  <c r="D31" i="10"/>
  <c r="C31" i="10"/>
  <c r="D26" i="10"/>
  <c r="C26" i="10"/>
  <c r="D18" i="10"/>
  <c r="C18" i="10"/>
  <c r="C27" i="10" s="1"/>
  <c r="D50" i="10" l="1"/>
  <c r="D51" i="10" s="1"/>
  <c r="C50" i="10"/>
  <c r="C51" i="10" s="1"/>
  <c r="D27" i="10"/>
  <c r="AC20" i="17"/>
  <c r="G57" i="8"/>
  <c r="G63" i="8"/>
  <c r="G58" i="8"/>
  <c r="E45" i="8"/>
  <c r="E51" i="8" s="1"/>
  <c r="F45" i="8"/>
  <c r="F51" i="8" s="1"/>
  <c r="G45" i="8"/>
  <c r="G51" i="8" s="1"/>
  <c r="E26" i="8"/>
  <c r="F26" i="8"/>
  <c r="G26" i="8"/>
  <c r="E21" i="8"/>
  <c r="F21" i="8"/>
  <c r="G21" i="8"/>
  <c r="E13" i="8"/>
  <c r="G61" i="8" s="1"/>
  <c r="F13" i="8"/>
  <c r="G13" i="8"/>
  <c r="E10" i="8"/>
  <c r="G60" i="8" s="1"/>
  <c r="F10" i="8"/>
  <c r="G10" i="8"/>
  <c r="E7" i="8"/>
  <c r="G64" i="8" s="1"/>
  <c r="F7" i="8"/>
  <c r="G7" i="8"/>
  <c r="C19" i="8" l="1"/>
  <c r="C6" i="9"/>
  <c r="D6" i="9"/>
  <c r="D19" i="8"/>
  <c r="F27" i="8"/>
  <c r="F29" i="8" s="1"/>
  <c r="F31" i="8" s="1"/>
  <c r="F33" i="8" s="1"/>
  <c r="H57" i="8"/>
  <c r="H63" i="8"/>
  <c r="H60" i="8"/>
  <c r="E27" i="8"/>
  <c r="E29" i="8" s="1"/>
  <c r="E31" i="8" s="1"/>
  <c r="G14" i="8"/>
  <c r="G27" i="8"/>
  <c r="G29" i="8" s="1"/>
  <c r="G31" i="8" s="1"/>
  <c r="F14" i="8"/>
  <c r="E14" i="8"/>
  <c r="G33" i="8" l="1"/>
  <c r="E33" i="8"/>
  <c r="AB60" i="17"/>
  <c r="AB43" i="17"/>
  <c r="AB42" i="17"/>
  <c r="AB23" i="17"/>
  <c r="AB22" i="17"/>
  <c r="AB20" i="17"/>
  <c r="D13" i="8"/>
  <c r="D10" i="8"/>
  <c r="D7" i="8"/>
  <c r="D14" i="8" l="1"/>
  <c r="AA60" i="17"/>
  <c r="AA43" i="17"/>
  <c r="AA42" i="17"/>
  <c r="AA23" i="17"/>
  <c r="AA22" i="17"/>
  <c r="AA20" i="17"/>
  <c r="E63" i="8" l="1"/>
  <c r="E58" i="8"/>
  <c r="E57" i="8"/>
  <c r="F57" i="8" l="1"/>
  <c r="Z60" i="17" l="1"/>
  <c r="Z43" i="17"/>
  <c r="Z42" i="17"/>
  <c r="Z23" i="17"/>
  <c r="Z22" i="17"/>
  <c r="Z20" i="17"/>
  <c r="Y60" i="17"/>
  <c r="Y43" i="17"/>
  <c r="Y42" i="17"/>
  <c r="Y23" i="17"/>
  <c r="Y22" i="17"/>
  <c r="Y20" i="17"/>
  <c r="C12" i="9" l="1"/>
  <c r="X60" i="17" l="1"/>
  <c r="X43" i="17"/>
  <c r="X42" i="17"/>
  <c r="X23" i="17"/>
  <c r="X22" i="17"/>
  <c r="X2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C10" i="8" l="1"/>
  <c r="D26" i="8"/>
  <c r="C26" i="8"/>
  <c r="E60" i="8"/>
  <c r="C60" i="8" l="1"/>
  <c r="C57" i="8" l="1"/>
  <c r="C58" i="8"/>
  <c r="C63" i="8"/>
  <c r="D21" i="8"/>
  <c r="D27" i="8" s="1"/>
  <c r="D29" i="8" s="1"/>
  <c r="D33" i="9"/>
  <c r="C21" i="8"/>
  <c r="C27" i="8" s="1"/>
  <c r="C29" i="8" s="1"/>
  <c r="C33" i="9"/>
  <c r="E64" i="8"/>
  <c r="F63" i="8" s="1"/>
  <c r="D45" i="8"/>
  <c r="D51" i="8" s="1"/>
  <c r="C45" i="8"/>
  <c r="C51" i="8" s="1"/>
  <c r="E61" i="8"/>
  <c r="F60" i="8" s="1"/>
  <c r="C13" i="8"/>
  <c r="C7" i="8"/>
  <c r="C11" i="9"/>
  <c r="C21" i="9" s="1"/>
  <c r="D11" i="9"/>
  <c r="D21" i="9" s="1"/>
  <c r="D31" i="8" l="1"/>
  <c r="C31" i="8"/>
  <c r="D57" i="8"/>
  <c r="C61" i="8"/>
  <c r="D60" i="8" s="1"/>
  <c r="C64" i="8"/>
  <c r="D63" i="8" s="1"/>
  <c r="C14" i="8"/>
  <c r="C33" i="8" l="1"/>
  <c r="D3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<sst xmlns="http://schemas.openxmlformats.org/spreadsheetml/2006/main" count="648" uniqueCount="360">
  <si>
    <t>Alto Palermo</t>
  </si>
  <si>
    <t>Abasto Shopping</t>
  </si>
  <si>
    <t>Alto Avellaneda</t>
  </si>
  <si>
    <t>Alcorta Shopping</t>
  </si>
  <si>
    <t>Patio Bullrich</t>
  </si>
  <si>
    <t>-</t>
  </si>
  <si>
    <t>Soleil</t>
  </si>
  <si>
    <t>Distrito Arcos</t>
  </si>
  <si>
    <t>Alto Noa Shopping</t>
  </si>
  <si>
    <t>Alto Rosario Shopping</t>
  </si>
  <si>
    <t>Mendoza Plaza Shopping</t>
  </si>
  <si>
    <t>Córdoba Shopping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</si>
  <si>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</si>
  <si>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</si>
  <si>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</si>
  <si>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</si>
  <si>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</si>
  <si>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</si>
  <si>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</si>
  <si>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</si>
  <si>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</si>
  <si>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</si>
  <si>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</si>
  <si>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</si>
  <si>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</si>
  <si>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</si>
  <si>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</si>
  <si>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</si>
  <si>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</si>
  <si>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</si>
  <si>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</si>
  <si>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</si>
  <si>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</si>
  <si>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</si>
  <si>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</si>
  <si>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</si>
  <si>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</si>
  <si>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</si>
  <si>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</si>
  <si>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</si>
  <si>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</si>
  <si>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</si>
  <si>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</si>
  <si>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</si>
  <si>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</si>
  <si>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</si>
  <si>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</si>
  <si>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</si>
  <si>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</si>
  <si>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</si>
  <si>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</si>
  <si>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</si>
  <si>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</si>
  <si>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</si>
  <si>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</si>
  <si>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</si>
  <si>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</si>
  <si>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</si>
  <si>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</si>
  <si>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</si>
  <si>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>Other comprehensive income: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</si>
  <si>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</si>
  <si>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</si>
  <si>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</si>
  <si>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</si>
  <si>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</si>
  <si>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</si>
  <si>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</si>
  <si>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</si>
  <si>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</si>
  <si>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</si>
  <si>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</si>
  <si>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</si>
  <si>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</si>
  <si>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</si>
  <si>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</si>
  <si>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YoY Var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</si>
  <si>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</si>
  <si>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</si>
  <si>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</si>
  <si>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</si>
  <si>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</si>
  <si>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(per Type of Business. in ARS million)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</si>
  <si>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</si>
  <si>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</si>
  <si>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</si>
  <si>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</si>
  <si>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</si>
  <si>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</si>
  <si>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</si>
  <si>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</si>
  <si>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</si>
  <si>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</si>
  <si>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</si>
  <si>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</si>
  <si>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</si>
  <si>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</si>
  <si>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</si>
  <si>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</si>
  <si>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</si>
  <si>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</si>
  <si>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</si>
  <si>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</si>
  <si>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</si>
  <si>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</si>
  <si>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</si>
  <si>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</si>
  <si>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</si>
  <si>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r>
      <t>(in ARS million)</t>
    </r>
    <r>
      <rPr>
        <sz val="8"/>
        <color rgb="FFFFFFFF"/>
        <rFont val="Arial"/>
        <family val="2"/>
      </rPr>
      <t> </t>
    </r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</si>
  <si>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</si>
  <si>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</si>
  <si>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</si>
  <si>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</si>
  <si>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</si>
  <si>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</si>
  <si>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</si>
  <si>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r>
      <t> </t>
    </r>
    <r>
      <rPr>
        <i/>
        <sz val="8"/>
        <color rgb="FFFFFFFF"/>
        <rFont val="Arial"/>
        <family val="2"/>
      </rPr>
      <t>(in ARS million)</t>
    </r>
    <r>
      <rPr>
        <sz val="8"/>
        <color rgb="FFFFFFFF"/>
        <rFont val="Arial"/>
        <family val="2"/>
      </rPr>
      <t> </t>
    </r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</si>
  <si>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</si>
  <si>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</si>
  <si>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</si>
  <si>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</si>
  <si>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</si>
  <si>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</si>
  <si>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</si>
  <si>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</si>
  <si>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Net cash generated from investing activities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</si>
  <si>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</si>
  <si>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</si>
  <si>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</si>
  <si>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</si>
  <si>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</si>
  <si>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</si>
  <si>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</si>
  <si>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</si>
  <si>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</si>
  <si>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</si>
  <si>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</si>
  <si>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</si>
  <si>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</si>
  <si>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</si>
  <si>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</si>
  <si>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</si>
  <si>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</si>
  <si>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</si>
  <si>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</si>
  <si>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Fair value gains of financial assets and liabilities at fair value through profit or loss</t>
  </si>
  <si>
    <t>Other financial costs/income</t>
  </si>
  <si>
    <t>Adjusted EBITDA (unaudited) </t>
  </si>
  <si>
    <r>
      <t>Adjusted EBITDA Margin (unaudited)</t>
    </r>
    <r>
      <rPr>
        <b/>
        <vertAlign val="superscript"/>
        <sz val="8"/>
        <color rgb="FF000000"/>
        <rFont val="Arial"/>
        <family val="2"/>
      </rPr>
      <t>(1)</t>
    </r>
  </si>
  <si>
    <t>(1) Adjusted EBITDA margin is calculated as Adjusted EBITDA, divided by revenue from sales, rents and services.</t>
  </si>
  <si>
    <t>Acquisition and improvements of investment properties</t>
  </si>
  <si>
    <t>Dot Baires Shopping</t>
  </si>
  <si>
    <t>Net cash used in financing activities</t>
  </si>
  <si>
    <t>(In ARS million)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</si>
  <si>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</si>
  <si>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</si>
  <si>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</si>
  <si>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</si>
  <si>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</si>
  <si>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</si>
  <si>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</si>
  <si>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</si>
  <si>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</si>
  <si>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(per Shopping Mall in ARS million)</t>
  </si>
  <si>
    <t>Total Rent</t>
  </si>
  <si>
    <t>Expenses and Collective Promotion Funds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</si>
  <si>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</si>
  <si>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</si>
  <si>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</si>
  <si>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</si>
  <si>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</si>
  <si>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Result from derivative financial instruments </t>
  </si>
  <si>
    <t>Adjusted EBITDA</t>
  </si>
  <si>
    <t>Share of (loss) / profit of associates and joint ventures</t>
  </si>
  <si>
    <t>Total other comprehensive loss for the period</t>
  </si>
  <si>
    <t>IQ 22</t>
  </si>
  <si>
    <t>IQ 21</t>
  </si>
  <si>
    <t>IQ 20</t>
  </si>
  <si>
    <t>Base Rent</t>
  </si>
  <si>
    <t>Subtotal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</si>
  <si>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</si>
  <si>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</si>
  <si>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</si>
  <si>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</si>
  <si>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</si>
  <si>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</si>
  <si>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</si>
  <si>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</si>
  <si>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</si>
  <si>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</si>
  <si>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</si>
  <si>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</si>
  <si>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</si>
  <si>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</si>
  <si>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</si>
  <si>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</si>
  <si>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</si>
  <si>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</si>
  <si>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</si>
  <si>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</si>
  <si>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</si>
  <si>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</si>
  <si>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</si>
  <si>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</si>
  <si>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</si>
  <si>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</si>
  <si>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</si>
  <si>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</si>
  <si>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</si>
  <si>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</si>
  <si>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</si>
  <si>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</si>
  <si>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</si>
  <si>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</si>
  <si>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</si>
  <si>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</si>
  <si>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</si>
  <si>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</si>
  <si>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</si>
  <si>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</si>
  <si>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</si>
  <si>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</si>
  <si>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</si>
  <si>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</si>
  <si>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</si>
  <si>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</si>
  <si>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</si>
  <si>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</si>
  <si>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</si>
  <si>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</si>
  <si>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</si>
  <si>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</si>
  <si>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</si>
  <si>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</si>
  <si>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</si>
  <si>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</si>
  <si>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Profit/ (loss) before income tax</t>
  </si>
  <si>
    <t>Profit/ (loss) for the period attributable to:</t>
  </si>
  <si>
    <t>Total comprehensive income/ (loss) attributable to:</t>
  </si>
  <si>
    <t>Dividends collected from associates and joint ventures</t>
  </si>
  <si>
    <t>Payment of borrowings to related parties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</si>
  <si>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</si>
  <si>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</si>
  <si>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</si>
  <si>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</si>
  <si>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</si>
  <si>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</si>
  <si>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</si>
  <si>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</si>
  <si>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</si>
  <si>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</si>
  <si>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</si>
  <si>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</si>
  <si>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</si>
  <si>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</si>
  <si>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Foreign exchange, net </t>
  </si>
  <si>
    <t>Results from derivative financial instruments </t>
  </si>
  <si>
    <t>Results of financial assets and liabilities at fair value through profit or loss</t>
  </si>
  <si>
    <t>Other financial costs </t>
  </si>
  <si>
    <t>Non-controlling interest related to PAMSA’s fair value</t>
  </si>
  <si>
    <t>Results of associates and joint ventures</t>
  </si>
  <si>
    <t>Adjusted FFO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</si>
  <si>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</si>
  <si>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</si>
  <si>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</si>
  <si>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</si>
  <si>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</si>
  <si>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Clothes and footwear</t>
  </si>
  <si>
    <t>Home and decoration</t>
  </si>
  <si>
    <t>Restaurants</t>
  </si>
  <si>
    <t>Home Appliances</t>
  </si>
  <si>
    <t>IIQ 23</t>
  </si>
  <si>
    <t xml:space="preserve">Income tax credit </t>
  </si>
  <si>
    <t>Net gain / (loss) from fair value adjustment of investment properties</t>
  </si>
  <si>
    <t>(Loss) / profit from operations</t>
  </si>
  <si>
    <t>(Loss) / income before financial results and income tax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</si>
  <si>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</si>
  <si>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</si>
  <si>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</si>
  <si>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</si>
  <si>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</si>
  <si>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</si>
  <si>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for the period from continued operations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</si>
  <si>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</si>
  <si>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</si>
  <si>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</si>
  <si>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</si>
  <si>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Cash and cash equivalents reclassified to held for sale</t>
  </si>
  <si>
    <t>IIIQ 23</t>
  </si>
  <si>
    <t>EBITDA by Segment (ARS million)</t>
  </si>
  <si>
    <t>IVQ 23</t>
  </si>
  <si>
    <t>Total AAA &amp; A+</t>
  </si>
  <si>
    <t>Total B</t>
  </si>
  <si>
    <t xml:space="preserve">Other operating results. net </t>
  </si>
  <si>
    <t xml:space="preserve">Financial results. net </t>
  </si>
  <si>
    <t>Currency translation adjustment and other comprehensive loss from subsidiaries (i)</t>
  </si>
  <si>
    <t>Profit / (loss) per share attributable to equity holders of the parent: (ii)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</si>
  <si>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</si>
  <si>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</si>
  <si>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</si>
  <si>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</si>
  <si>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Payment of financial leases</t>
  </si>
  <si>
    <t>Repurchase of treasury shares</t>
  </si>
  <si>
    <t>IQ 24</t>
  </si>
  <si>
    <t>Proceeds from sales of interest held in associates and joint ventures</t>
  </si>
  <si>
    <t>Payments of derivative financial instruments</t>
  </si>
  <si>
    <t>Increase of loans granted to related parties</t>
  </si>
  <si>
    <t xml:space="preserve">Recovery of provision </t>
  </si>
  <si>
    <t>Cash and cash equivalents at the beginning of the period</t>
  </si>
  <si>
    <t>Foreign exchange gain on cash and unrealized fair value result for cash equivalents</t>
  </si>
  <si>
    <t>Profit for the period</t>
  </si>
  <si>
    <t>Net gain / (loss) from fair value adjustment of investment properties</t>
  </si>
  <si>
    <t>Recovery of provision</t>
  </si>
  <si>
    <r>
      <t>Income tax current / deferred</t>
    </r>
    <r>
      <rPr>
        <vertAlign val="superscript"/>
        <sz val="8"/>
        <color rgb="FF000000"/>
        <rFont val="Arial"/>
        <family val="2"/>
      </rPr>
      <t>(1)</t>
    </r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</si>
  <si>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</si>
  <si>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</si>
  <si>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</si>
  <si>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</si>
  <si>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</si>
  <si>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</si>
  <si>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</si>
  <si>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</si>
  <si>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</si>
  <si>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</si>
  <si>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>Consolidated Statements of Financial Position
as of December 31, 2023 and June 30, 2023</t>
  </si>
  <si>
    <t>12.31.2023</t>
  </si>
  <si>
    <t>06.30.2023</t>
  </si>
  <si>
    <t xml:space="preserve">Income tax liabilities </t>
  </si>
  <si>
    <t>Six month</t>
  </si>
  <si>
    <t>Three month</t>
  </si>
  <si>
    <t>12.31.2022</t>
  </si>
  <si>
    <t>Income tax expense</t>
  </si>
  <si>
    <t>Profit for the year</t>
  </si>
  <si>
    <t>Revaluation surplus</t>
  </si>
  <si>
    <t>Total comprehensive income for the period</t>
  </si>
  <si>
    <t xml:space="preserve">Consolidated Statements of Income and Other Comprehensive Income 
for the six and three-month periods ended December 31, 2023 and 2022 </t>
  </si>
  <si>
    <t xml:space="preserve">Consolidated Statements of Cash Flows
for the six-month periods ended December 31, 2023 and 2022 </t>
  </si>
  <si>
    <t>Net cash generated from operating activities before income tax paid</t>
  </si>
  <si>
    <t>Proceeds from loans granted to related parties</t>
  </si>
  <si>
    <t>Obtaining / (payments) of short term loans, net</t>
  </si>
  <si>
    <t>Borrowings obtained from related parties</t>
  </si>
  <si>
    <t>Dividends paid</t>
  </si>
  <si>
    <t>Net decrease in cash and cash equivalents</t>
  </si>
  <si>
    <t>Cash and cash equivalents at end of the period</t>
  </si>
  <si>
    <t>6M 24</t>
  </si>
  <si>
    <t>6M 23</t>
  </si>
  <si>
    <t xml:space="preserve">Department Store </t>
  </si>
  <si>
    <t xml:space="preserve">Percentage rent </t>
  </si>
  <si>
    <t>Non-traditional advertising</t>
  </si>
  <si>
    <t>Revenues from admission rights</t>
  </si>
  <si>
    <t>Parking</t>
  </si>
  <si>
    <t>Other</t>
  </si>
  <si>
    <t>Realized Net realized results from fair value adjustment on investment properties</t>
  </si>
  <si>
    <t>Result from sales of investment properties</t>
  </si>
  <si>
    <t xml:space="preserve">*Includes Puerto Retiro, CYRSA and Nuevo Puerto Santa Fe </t>
  </si>
  <si>
    <t>12.31.2021</t>
  </si>
  <si>
    <t>12.31.2020</t>
  </si>
  <si>
    <t>12.31.2019</t>
  </si>
  <si>
    <t>Result from operations before financing and taxation</t>
  </si>
  <si>
    <t>For the six-month period ended December 31 (in ARS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</si>
</sst>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70" formatCode="_-* #,##0.0_-;\-* #,##0.0_-;_-* &quot;-&quot;??_-;_-@_-"/>
  </numFmts>
  <fonts count="37" x14ac:knownFonts="1">
    <font>
      <sz val="11"/>
      <color theme="1"/>
      <name val="Calibri"/>
      <family val="2"/>
      <scheme val="minor"/>
    </font>
    <font>
      <i/>
      <sz val="8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u/>
      <sz val="8"/>
      <color rgb="FF000000"/>
      <name val="Arial"/>
      <family val="2"/>
    </font>
    <font>
      <b/>
      <u/>
      <sz val="8"/>
      <color rgb="FF000000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FFFFFF"/>
      <name val="Arial"/>
      <family val="2"/>
    </font>
    <font>
      <b/>
      <sz val="6"/>
      <color rgb="FF000000"/>
      <name val="Arial"/>
      <family val="2"/>
    </font>
    <font>
      <sz val="10"/>
      <color theme="1"/>
      <name val="Calibri"/>
      <family val="2"/>
      <scheme val="minor"/>
    </font>
    <font>
      <b/>
      <u/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vertAlign val="superscript"/>
      <sz val="8"/>
      <color rgb="FF000000"/>
      <name val="Arial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9" fillId="0" borderId="0" applyFont="0" applyFill="0" applyBorder="0" applyAlignment="0" applyProtection="0"/>
  </cellStyleXfs>
  <cellXfs count="328">
    <xf numFmtId="0" fontId="0" fillId="0" borderId="0" xfId="0"/>
    <xf numFmtId="3" fontId="4" fillId="2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3" fontId="4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4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0" borderId="0" xfId="0" applyAlignment="1">
      <alignment wrapText="1"/>
    </xf>
    <xf numFmtId="3" fontId="4" fillId="3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12" fillId="0" borderId="0" xfId="0" applyFont="1"/>
    <xf numFmtId="0" fontId="4" fillId="3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7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2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right" vertical="center" wrapText="1"/>
    </xf>
    <xf numFmtId="0" fontId="20" fillId="0" borderId="0" xfId="0" applyFont="1"/>
    <xf numFmtId="3" fontId="4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left"/>
    </xf>
    <xf numFmtId="3" fontId="7" fillId="3" borderId="0" xfId="0" applyNumberFormat="1" applyFont="1" applyFill="1" applyAlignment="1">
      <alignment horizontal="center" vertical="center" wrapText="1"/>
    </xf>
    <xf numFmtId="0" fontId="20" fillId="2" borderId="0" xfId="0" applyFont="1" applyFill="1"/>
    <xf numFmtId="0" fontId="16" fillId="0" borderId="0" xfId="0" applyFont="1" applyAlignment="1">
      <alignment horizontal="center" vertical="center"/>
    </xf>
    <xf numFmtId="2" fontId="4" fillId="2" borderId="0" xfId="0" applyNumberFormat="1" applyFont="1" applyFill="1" applyAlignment="1">
      <alignment horizontal="center" vertical="center"/>
    </xf>
    <xf numFmtId="0" fontId="2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3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4" fillId="4" borderId="0" xfId="0" applyFont="1" applyFill="1" applyAlignment="1">
      <alignment vertical="center" wrapText="1"/>
    </xf>
    <xf numFmtId="0" fontId="23" fillId="0" borderId="0" xfId="0" applyFont="1"/>
    <xf numFmtId="0" fontId="24" fillId="0" borderId="0" xfId="0" applyFont="1"/>
    <xf numFmtId="0" fontId="25" fillId="0" borderId="0" xfId="0" applyFont="1"/>
    <xf numFmtId="166" fontId="25" fillId="0" borderId="0" xfId="3" applyNumberFormat="1" applyFont="1"/>
    <xf numFmtId="0" fontId="23" fillId="0" borderId="0" xfId="0" applyFont="1" applyAlignment="1">
      <alignment horizontal="right"/>
    </xf>
    <xf numFmtId="167" fontId="24" fillId="0" borderId="0" xfId="3" applyNumberFormat="1" applyFont="1"/>
    <xf numFmtId="167" fontId="25" fillId="0" borderId="0" xfId="3" applyNumberFormat="1" applyFont="1"/>
    <xf numFmtId="168" fontId="25" fillId="0" borderId="0" xfId="0" applyNumberFormat="1" applyFont="1"/>
    <xf numFmtId="167" fontId="24" fillId="0" borderId="0" xfId="3" applyNumberFormat="1" applyFont="1" applyFill="1"/>
    <xf numFmtId="0" fontId="25" fillId="5" borderId="0" xfId="0" applyFont="1" applyFill="1"/>
    <xf numFmtId="167" fontId="25" fillId="5" borderId="0" xfId="0" applyNumberFormat="1" applyFont="1" applyFill="1"/>
    <xf numFmtId="167" fontId="25" fillId="5" borderId="0" xfId="3" applyNumberFormat="1" applyFont="1" applyFill="1"/>
    <xf numFmtId="167" fontId="25" fillId="0" borderId="0" xfId="0" applyNumberFormat="1" applyFont="1"/>
    <xf numFmtId="164" fontId="25" fillId="0" borderId="0" xfId="1" applyNumberFormat="1" applyFont="1" applyFill="1"/>
    <xf numFmtId="164" fontId="25" fillId="0" borderId="0" xfId="1" applyNumberFormat="1" applyFont="1"/>
    <xf numFmtId="164" fontId="25" fillId="0" borderId="0" xfId="0" applyNumberFormat="1" applyFont="1"/>
    <xf numFmtId="43" fontId="25" fillId="0" borderId="0" xfId="2" applyFont="1"/>
    <xf numFmtId="43" fontId="25" fillId="0" borderId="0" xfId="2" applyFont="1" applyFill="1"/>
    <xf numFmtId="164" fontId="23" fillId="0" borderId="0" xfId="1" applyNumberFormat="1" applyFont="1"/>
    <xf numFmtId="164" fontId="25" fillId="5" borderId="0" xfId="1" applyNumberFormat="1" applyFont="1" applyFill="1"/>
    <xf numFmtId="3" fontId="25" fillId="0" borderId="0" xfId="0" applyNumberFormat="1" applyFont="1"/>
    <xf numFmtId="17" fontId="25" fillId="0" borderId="0" xfId="0" applyNumberFormat="1" applyFont="1"/>
    <xf numFmtId="9" fontId="25" fillId="0" borderId="0" xfId="1" applyFont="1"/>
    <xf numFmtId="0" fontId="26" fillId="6" borderId="0" xfId="0" applyFont="1" applyFill="1" applyAlignment="1">
      <alignment horizontal="center" vertical="center" wrapText="1"/>
    </xf>
    <xf numFmtId="166" fontId="26" fillId="6" borderId="0" xfId="3" applyNumberFormat="1" applyFont="1" applyFill="1" applyAlignment="1">
      <alignment horizontal="center" vertical="center" wrapText="1"/>
    </xf>
    <xf numFmtId="17" fontId="26" fillId="6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vertical="center"/>
    </xf>
    <xf numFmtId="43" fontId="25" fillId="0" borderId="0" xfId="2" applyFont="1" applyAlignment="1">
      <alignment horizontal="right" vertical="center"/>
    </xf>
    <xf numFmtId="0" fontId="27" fillId="0" borderId="0" xfId="0" applyFont="1"/>
    <xf numFmtId="0" fontId="7" fillId="0" borderId="0" xfId="0" applyFont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 wrapText="1"/>
    </xf>
    <xf numFmtId="0" fontId="7" fillId="4" borderId="1" xfId="0" applyFont="1" applyFill="1" applyBorder="1" applyAlignment="1">
      <alignment vertical="center"/>
    </xf>
    <xf numFmtId="164" fontId="25" fillId="0" borderId="0" xfId="0" applyNumberFormat="1" applyFont="1" applyAlignment="1">
      <alignment horizontal="right" vertical="center"/>
    </xf>
    <xf numFmtId="164" fontId="25" fillId="5" borderId="0" xfId="1" applyNumberFormat="1" applyFont="1" applyFill="1" applyAlignment="1">
      <alignment horizontal="right" vertical="center"/>
    </xf>
    <xf numFmtId="168" fontId="4" fillId="2" borderId="0" xfId="2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 indent="1"/>
    </xf>
    <xf numFmtId="168" fontId="7" fillId="2" borderId="1" xfId="2" applyNumberFormat="1" applyFont="1" applyFill="1" applyBorder="1" applyAlignment="1">
      <alignment horizontal="center" vertical="center"/>
    </xf>
    <xf numFmtId="168" fontId="7" fillId="3" borderId="1" xfId="2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vertical="center" wrapText="1"/>
    </xf>
    <xf numFmtId="168" fontId="7" fillId="4" borderId="0" xfId="2" applyNumberFormat="1" applyFont="1" applyFill="1" applyAlignment="1">
      <alignment horizontal="center" vertical="center" wrapText="1"/>
    </xf>
    <xf numFmtId="168" fontId="4" fillId="7" borderId="0" xfId="2" applyNumberFormat="1" applyFont="1" applyFill="1" applyAlignment="1">
      <alignment horizontal="right" vertical="center"/>
    </xf>
    <xf numFmtId="0" fontId="7" fillId="7" borderId="0" xfId="0" applyFont="1" applyFill="1" applyAlignment="1">
      <alignment vertical="center"/>
    </xf>
    <xf numFmtId="168" fontId="7" fillId="7" borderId="0" xfId="2" applyNumberFormat="1" applyFont="1" applyFill="1" applyAlignment="1">
      <alignment horizontal="right" vertical="center"/>
    </xf>
    <xf numFmtId="168" fontId="7" fillId="7" borderId="0" xfId="2" applyNumberFormat="1" applyFont="1" applyFill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7" fillId="7" borderId="0" xfId="0" applyFont="1" applyFill="1" applyAlignment="1">
      <alignment vertical="center" wrapText="1"/>
    </xf>
    <xf numFmtId="168" fontId="7" fillId="7" borderId="0" xfId="2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7" fontId="24" fillId="0" borderId="0" xfId="3" applyNumberFormat="1" applyFont="1" applyAlignment="1">
      <alignment horizontal="center"/>
    </xf>
    <xf numFmtId="169" fontId="25" fillId="0" borderId="0" xfId="0" applyNumberFormat="1" applyFont="1" applyAlignment="1">
      <alignment horizontal="center"/>
    </xf>
    <xf numFmtId="164" fontId="7" fillId="0" borderId="1" xfId="0" applyNumberFormat="1" applyFont="1" applyBorder="1" applyAlignment="1">
      <alignment horizontal="center" vertical="center"/>
    </xf>
    <xf numFmtId="3" fontId="19" fillId="3" borderId="0" xfId="0" applyNumberFormat="1" applyFont="1" applyFill="1" applyAlignment="1">
      <alignment horizontal="center" vertical="center" wrapText="1"/>
    </xf>
    <xf numFmtId="164" fontId="4" fillId="2" borderId="0" xfId="1" applyNumberFormat="1" applyFont="1" applyFill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16" fillId="0" borderId="0" xfId="0" applyFont="1" applyAlignment="1">
      <alignment horizontal="left" vertical="center" wrapText="1"/>
    </xf>
    <xf numFmtId="168" fontId="25" fillId="0" borderId="0" xfId="0" applyNumberFormat="1" applyFont="1" applyAlignment="1">
      <alignment horizontal="center"/>
    </xf>
    <xf numFmtId="168" fontId="25" fillId="0" borderId="0" xfId="2" applyNumberFormat="1" applyFont="1" applyFill="1"/>
    <xf numFmtId="167" fontId="25" fillId="0" borderId="0" xfId="3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164" fontId="25" fillId="0" borderId="0" xfId="1" applyNumberFormat="1" applyFont="1" applyAlignment="1">
      <alignment horizontal="center"/>
    </xf>
    <xf numFmtId="167" fontId="25" fillId="0" borderId="0" xfId="3" applyNumberFormat="1" applyFont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3" fontId="4" fillId="2" borderId="0" xfId="0" applyNumberFormat="1" applyFont="1" applyFill="1" applyAlignment="1">
      <alignment horizontal="right" vertical="center" wrapText="1"/>
    </xf>
    <xf numFmtId="168" fontId="4" fillId="4" borderId="0" xfId="2" applyNumberFormat="1" applyFont="1" applyFill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3" fontId="4" fillId="2" borderId="0" xfId="0" applyNumberFormat="1" applyFont="1" applyFill="1" applyAlignment="1">
      <alignment horizontal="right" vertical="center"/>
    </xf>
    <xf numFmtId="3" fontId="4" fillId="3" borderId="0" xfId="0" applyNumberFormat="1" applyFont="1" applyFill="1" applyAlignment="1">
      <alignment horizontal="right" vertical="center" wrapText="1"/>
    </xf>
    <xf numFmtId="0" fontId="4" fillId="3" borderId="0" xfId="0" applyFont="1" applyFill="1" applyAlignment="1">
      <alignment horizontal="right" vertical="center" wrapText="1"/>
    </xf>
    <xf numFmtId="164" fontId="7" fillId="2" borderId="0" xfId="1" applyNumberFormat="1" applyFont="1" applyFill="1" applyAlignment="1">
      <alignment horizontal="center" vertical="center" wrapText="1"/>
    </xf>
    <xf numFmtId="0" fontId="1" fillId="8" borderId="0" xfId="0" applyFont="1" applyFill="1" applyAlignment="1">
      <alignment vertical="center"/>
    </xf>
    <xf numFmtId="0" fontId="1" fillId="8" borderId="5" xfId="0" applyFont="1" applyFill="1" applyBorder="1" applyAlignment="1">
      <alignment vertical="center"/>
    </xf>
    <xf numFmtId="0" fontId="3" fillId="8" borderId="5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18" fillId="8" borderId="0" xfId="0" applyFont="1" applyFill="1" applyAlignment="1">
      <alignment horizontal="center" vertical="center" wrapText="1"/>
    </xf>
    <xf numFmtId="0" fontId="20" fillId="8" borderId="0" xfId="0" applyFont="1" applyFill="1" applyAlignment="1">
      <alignment vertical="center" wrapText="1"/>
    </xf>
    <xf numFmtId="0" fontId="3" fillId="8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vertical="center" wrapText="1"/>
    </xf>
    <xf numFmtId="0" fontId="6" fillId="8" borderId="0" xfId="0" applyFont="1" applyFill="1" applyAlignment="1">
      <alignment vertical="center" wrapText="1"/>
    </xf>
    <xf numFmtId="0" fontId="15" fillId="8" borderId="0" xfId="0" applyFont="1" applyFill="1" applyAlignment="1">
      <alignment horizontal="center" vertical="center" wrapText="1"/>
    </xf>
    <xf numFmtId="0" fontId="8" fillId="7" borderId="1" xfId="0" applyFont="1" applyFill="1" applyBorder="1" applyAlignment="1">
      <alignment vertical="center"/>
    </xf>
    <xf numFmtId="3" fontId="7" fillId="7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164" fontId="4" fillId="7" borderId="1" xfId="1" applyNumberFormat="1" applyFont="1" applyFill="1" applyBorder="1" applyAlignment="1">
      <alignment horizontal="center" vertical="center" wrapText="1"/>
    </xf>
    <xf numFmtId="0" fontId="0" fillId="7" borderId="0" xfId="0" applyFill="1"/>
    <xf numFmtId="0" fontId="15" fillId="8" borderId="0" xfId="0" applyFont="1" applyFill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43" fontId="25" fillId="0" borderId="0" xfId="2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31" fillId="8" borderId="0" xfId="0" applyFont="1" applyFill="1" applyAlignment="1">
      <alignment vertical="center"/>
    </xf>
    <xf numFmtId="0" fontId="32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3" fontId="34" fillId="0" borderId="0" xfId="0" applyNumberFormat="1" applyFont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3" fontId="32" fillId="0" borderId="2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2" fillId="0" borderId="6" xfId="0" applyFont="1" applyBorder="1" applyAlignment="1">
      <alignment vertical="center" wrapText="1"/>
    </xf>
    <xf numFmtId="3" fontId="32" fillId="0" borderId="4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horizontal="right" vertical="center" wrapText="1"/>
    </xf>
    <xf numFmtId="168" fontId="34" fillId="0" borderId="0" xfId="2" applyNumberFormat="1" applyFont="1" applyAlignment="1">
      <alignment horizontal="right" vertical="center" wrapText="1"/>
    </xf>
    <xf numFmtId="168" fontId="34" fillId="0" borderId="1" xfId="2" applyNumberFormat="1" applyFont="1" applyBorder="1" applyAlignment="1">
      <alignment horizontal="right" vertical="center" wrapText="1"/>
    </xf>
    <xf numFmtId="3" fontId="32" fillId="0" borderId="1" xfId="0" applyNumberFormat="1" applyFont="1" applyBorder="1" applyAlignment="1">
      <alignment horizontal="right" vertical="center" wrapText="1"/>
    </xf>
    <xf numFmtId="0" fontId="32" fillId="0" borderId="0" xfId="0" applyFont="1" applyAlignment="1">
      <alignment vertical="center"/>
    </xf>
    <xf numFmtId="3" fontId="34" fillId="0" borderId="0" xfId="0" applyNumberFormat="1" applyFont="1" applyAlignment="1">
      <alignment horizontal="right" vertical="center"/>
    </xf>
    <xf numFmtId="0" fontId="34" fillId="0" borderId="1" xfId="0" applyFont="1" applyBorder="1" applyAlignment="1">
      <alignment vertical="center"/>
    </xf>
    <xf numFmtId="3" fontId="34" fillId="0" borderId="1" xfId="0" applyNumberFormat="1" applyFont="1" applyBorder="1" applyAlignment="1">
      <alignment horizontal="right" vertical="center"/>
    </xf>
    <xf numFmtId="0" fontId="32" fillId="0" borderId="1" xfId="0" applyFont="1" applyBorder="1" applyAlignment="1">
      <alignment vertical="center"/>
    </xf>
    <xf numFmtId="3" fontId="32" fillId="0" borderId="1" xfId="0" applyNumberFormat="1" applyFont="1" applyBorder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0" fontId="34" fillId="0" borderId="2" xfId="0" applyFont="1" applyBorder="1" applyAlignment="1">
      <alignment vertical="center"/>
    </xf>
    <xf numFmtId="168" fontId="34" fillId="0" borderId="1" xfId="2" applyNumberFormat="1" applyFont="1" applyBorder="1" applyAlignment="1">
      <alignment horizontal="right" vertical="center"/>
    </xf>
    <xf numFmtId="0" fontId="32" fillId="0" borderId="0" xfId="0" applyFont="1" applyAlignment="1">
      <alignment horizontal="justify" vertical="center"/>
    </xf>
    <xf numFmtId="0" fontId="35" fillId="0" borderId="0" xfId="0" applyFont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right" vertical="center"/>
    </xf>
    <xf numFmtId="0" fontId="32" fillId="0" borderId="1" xfId="0" applyFont="1" applyBorder="1" applyAlignment="1">
      <alignment horizontal="right" vertical="center"/>
    </xf>
    <xf numFmtId="0" fontId="32" fillId="0" borderId="6" xfId="0" applyFont="1" applyBorder="1" applyAlignment="1">
      <alignment vertical="center"/>
    </xf>
    <xf numFmtId="3" fontId="32" fillId="0" borderId="4" xfId="0" applyNumberFormat="1" applyFont="1" applyBorder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168" fontId="25" fillId="0" borderId="0" xfId="2" applyNumberFormat="1" applyFont="1" applyAlignment="1">
      <alignment vertical="center"/>
    </xf>
    <xf numFmtId="168" fontId="32" fillId="0" borderId="1" xfId="2" applyNumberFormat="1" applyFont="1" applyBorder="1" applyAlignment="1">
      <alignment horizontal="right" vertical="center" wrapText="1"/>
    </xf>
    <xf numFmtId="3" fontId="32" fillId="0" borderId="1" xfId="0" applyNumberFormat="1" applyFont="1" applyBorder="1" applyAlignment="1">
      <alignment horizontal="left" vertical="center" wrapText="1"/>
    </xf>
    <xf numFmtId="0" fontId="32" fillId="0" borderId="2" xfId="0" applyFont="1" applyBorder="1"/>
    <xf numFmtId="0" fontId="32" fillId="0" borderId="4" xfId="0" applyFont="1" applyBorder="1" applyAlignment="1">
      <alignment vertical="center" wrapText="1"/>
    </xf>
    <xf numFmtId="168" fontId="32" fillId="0" borderId="4" xfId="2" applyNumberFormat="1" applyFont="1" applyBorder="1" applyAlignment="1">
      <alignment horizontal="right" vertical="center" wrapText="1"/>
    </xf>
    <xf numFmtId="168" fontId="25" fillId="0" borderId="0" xfId="2" applyNumberFormat="1" applyFont="1" applyAlignment="1">
      <alignment vertical="center" wrapText="1"/>
    </xf>
    <xf numFmtId="168" fontId="25" fillId="0" borderId="0" xfId="2" applyNumberFormat="1" applyFont="1"/>
    <xf numFmtId="0" fontId="31" fillId="8" borderId="5" xfId="0" applyFont="1" applyFill="1" applyBorder="1" applyAlignment="1">
      <alignment vertical="center"/>
    </xf>
    <xf numFmtId="0" fontId="15" fillId="8" borderId="5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vertical="center" wrapText="1"/>
    </xf>
    <xf numFmtId="3" fontId="34" fillId="2" borderId="0" xfId="0" applyNumberFormat="1" applyFont="1" applyFill="1" applyAlignment="1">
      <alignment horizontal="center" vertical="center" wrapText="1"/>
    </xf>
    <xf numFmtId="164" fontId="34" fillId="2" borderId="0" xfId="1" applyNumberFormat="1" applyFont="1" applyFill="1" applyAlignment="1">
      <alignment horizontal="center" vertical="center" wrapText="1"/>
    </xf>
    <xf numFmtId="3" fontId="34" fillId="0" borderId="1" xfId="0" applyNumberFormat="1" applyFont="1" applyBorder="1" applyAlignment="1">
      <alignment horizontal="center" vertical="center" wrapText="1"/>
    </xf>
    <xf numFmtId="164" fontId="34" fillId="0" borderId="1" xfId="1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vertical="center" wrapText="1"/>
    </xf>
    <xf numFmtId="3" fontId="32" fillId="2" borderId="1" xfId="0" applyNumberFormat="1" applyFont="1" applyFill="1" applyBorder="1" applyAlignment="1">
      <alignment horizontal="center" vertical="center" wrapText="1"/>
    </xf>
    <xf numFmtId="164" fontId="32" fillId="2" borderId="1" xfId="1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3" fontId="32" fillId="0" borderId="1" xfId="0" applyNumberFormat="1" applyFont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 wrapText="1"/>
    </xf>
    <xf numFmtId="3" fontId="34" fillId="0" borderId="0" xfId="0" applyNumberFormat="1" applyFont="1" applyAlignment="1">
      <alignment horizontal="center" vertical="center" wrapText="1"/>
    </xf>
    <xf numFmtId="164" fontId="34" fillId="0" borderId="0" xfId="1" applyNumberFormat="1" applyFont="1" applyAlignment="1">
      <alignment horizontal="center" vertical="center" wrapText="1"/>
    </xf>
    <xf numFmtId="0" fontId="34" fillId="2" borderId="3" xfId="0" applyFont="1" applyFill="1" applyBorder="1" applyAlignment="1">
      <alignment vertical="center" wrapText="1"/>
    </xf>
    <xf numFmtId="3" fontId="34" fillId="2" borderId="3" xfId="0" applyNumberFormat="1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164" fontId="34" fillId="2" borderId="3" xfId="1" applyNumberFormat="1" applyFont="1" applyFill="1" applyBorder="1" applyAlignment="1">
      <alignment horizontal="center" vertical="center" wrapText="1"/>
    </xf>
    <xf numFmtId="43" fontId="32" fillId="2" borderId="1" xfId="2" applyFont="1" applyFill="1" applyBorder="1" applyAlignment="1">
      <alignment horizontal="center" vertical="center" wrapText="1"/>
    </xf>
    <xf numFmtId="43" fontId="34" fillId="0" borderId="1" xfId="2" applyFont="1" applyBorder="1" applyAlignment="1">
      <alignment horizontal="center" vertical="center" wrapText="1"/>
    </xf>
    <xf numFmtId="170" fontId="4" fillId="0" borderId="1" xfId="2" applyNumberFormat="1" applyFont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168" fontId="4" fillId="4" borderId="0" xfId="2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4" fontId="4" fillId="0" borderId="0" xfId="1" applyNumberFormat="1" applyFont="1" applyFill="1" applyAlignment="1">
      <alignment horizontal="center" vertical="center" wrapText="1"/>
    </xf>
    <xf numFmtId="164" fontId="4" fillId="4" borderId="0" xfId="1" applyNumberFormat="1" applyFont="1" applyFill="1" applyAlignment="1">
      <alignment horizontal="center" vertical="center" wrapText="1"/>
    </xf>
    <xf numFmtId="0" fontId="4" fillId="7" borderId="0" xfId="0" applyFont="1" applyFill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7" fillId="4" borderId="8" xfId="0" applyFont="1" applyFill="1" applyBorder="1" applyAlignment="1">
      <alignment vertical="center"/>
    </xf>
    <xf numFmtId="0" fontId="7" fillId="4" borderId="2" xfId="0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43" fontId="4" fillId="2" borderId="0" xfId="2" applyFont="1" applyFill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/>
    </xf>
    <xf numFmtId="164" fontId="4" fillId="7" borderId="0" xfId="1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Alignment="1">
      <alignment horizontal="center" vertical="center"/>
    </xf>
    <xf numFmtId="164" fontId="4" fillId="4" borderId="0" xfId="1" applyNumberFormat="1" applyFont="1" applyFill="1" applyAlignment="1">
      <alignment horizontal="center" vertical="center"/>
    </xf>
    <xf numFmtId="164" fontId="4" fillId="7" borderId="0" xfId="1" applyNumberFormat="1" applyFont="1" applyFill="1" applyAlignment="1">
      <alignment horizontal="center" vertical="center"/>
    </xf>
    <xf numFmtId="3" fontId="4" fillId="7" borderId="1" xfId="0" applyNumberFormat="1" applyFont="1" applyFill="1" applyBorder="1" applyAlignment="1">
      <alignment horizontal="center" vertical="center"/>
    </xf>
    <xf numFmtId="164" fontId="4" fillId="7" borderId="1" xfId="1" applyNumberFormat="1" applyFont="1" applyFill="1" applyBorder="1" applyAlignment="1">
      <alignment horizontal="center" vertical="center"/>
    </xf>
    <xf numFmtId="3" fontId="7" fillId="4" borderId="8" xfId="0" applyNumberFormat="1" applyFont="1" applyFill="1" applyBorder="1" applyAlignment="1">
      <alignment horizontal="center" vertical="center" wrapText="1"/>
    </xf>
    <xf numFmtId="164" fontId="7" fillId="4" borderId="8" xfId="1" applyNumberFormat="1" applyFont="1" applyFill="1" applyBorder="1" applyAlignment="1">
      <alignment horizontal="center" vertical="center"/>
    </xf>
    <xf numFmtId="168" fontId="4" fillId="0" borderId="0" xfId="2" applyNumberFormat="1" applyFont="1" applyAlignment="1">
      <alignment horizontal="center" vertical="center" wrapText="1"/>
    </xf>
    <xf numFmtId="168" fontId="7" fillId="2" borderId="0" xfId="2" applyNumberFormat="1" applyFont="1" applyFill="1" applyAlignment="1">
      <alignment horizontal="center" vertical="center" wrapText="1"/>
    </xf>
    <xf numFmtId="168" fontId="4" fillId="2" borderId="1" xfId="2" applyNumberFormat="1" applyFont="1" applyFill="1" applyBorder="1" applyAlignment="1">
      <alignment horizontal="center" vertical="center" wrapText="1"/>
    </xf>
    <xf numFmtId="168" fontId="7" fillId="0" borderId="1" xfId="2" applyNumberFormat="1" applyFont="1" applyBorder="1" applyAlignment="1">
      <alignment horizontal="center" vertical="center" wrapText="1"/>
    </xf>
    <xf numFmtId="168" fontId="4" fillId="0" borderId="1" xfId="2" applyNumberFormat="1" applyFont="1" applyBorder="1" applyAlignment="1">
      <alignment horizontal="center" vertical="center" wrapText="1"/>
    </xf>
    <xf numFmtId="168" fontId="7" fillId="2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vertical="center" wrapText="1"/>
    </xf>
    <xf numFmtId="164" fontId="4" fillId="2" borderId="0" xfId="0" applyNumberFormat="1" applyFont="1" applyFill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vertical="center" wrapText="1"/>
    </xf>
    <xf numFmtId="164" fontId="4" fillId="2" borderId="1" xfId="0" applyNumberFormat="1" applyFont="1" applyFill="1" applyBorder="1" applyAlignment="1">
      <alignment vertical="center" wrapText="1"/>
    </xf>
    <xf numFmtId="3" fontId="7" fillId="0" borderId="1" xfId="0" applyNumberFormat="1" applyFont="1" applyBorder="1" applyAlignment="1">
      <alignment vertical="center" wrapText="1"/>
    </xf>
    <xf numFmtId="0" fontId="26" fillId="6" borderId="0" xfId="0" applyFont="1" applyFill="1" applyAlignment="1">
      <alignment horizontal="center" vertical="center" wrapText="1"/>
    </xf>
    <xf numFmtId="0" fontId="26" fillId="6" borderId="0" xfId="0" applyFont="1" applyFill="1" applyAlignment="1">
      <alignment horizontal="center" vertical="top" wrapText="1"/>
    </xf>
    <xf numFmtId="0" fontId="16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9" borderId="0" xfId="0" applyFont="1" applyFill="1" applyAlignment="1">
      <alignment vertical="center" wrapText="1"/>
    </xf>
    <xf numFmtId="0" fontId="7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7" fillId="9" borderId="1" xfId="0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center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164" fontId="7" fillId="9" borderId="1" xfId="1" applyNumberFormat="1" applyFont="1" applyFill="1" applyBorder="1" applyAlignment="1">
      <alignment horizontal="center" vertical="center"/>
    </xf>
    <xf numFmtId="3" fontId="7" fillId="9" borderId="1" xfId="0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164" fontId="4" fillId="9" borderId="1" xfId="1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164" fontId="7" fillId="9" borderId="1" xfId="1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164" fontId="4" fillId="9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left"/>
    </xf>
    <xf numFmtId="0" fontId="4" fillId="3" borderId="0" xfId="0" applyFont="1" applyFill="1" applyAlignment="1">
      <alignment horizontal="center" vertical="center" wrapText="1"/>
    </xf>
    <xf numFmtId="43" fontId="4" fillId="9" borderId="1" xfId="2" applyFont="1" applyFill="1" applyBorder="1" applyAlignment="1">
      <alignment horizontal="center" vertical="center" wrapText="1"/>
    </xf>
    <xf numFmtId="43" fontId="7" fillId="0" borderId="1" xfId="2" applyFont="1" applyBorder="1" applyAlignment="1">
      <alignment horizontal="center" vertical="center" wrapText="1"/>
    </xf>
    <xf numFmtId="170" fontId="7" fillId="0" borderId="1" xfId="2" applyNumberFormat="1" applyFont="1" applyBorder="1" applyAlignment="1">
      <alignment horizontal="center" vertical="center" wrapText="1"/>
    </xf>
    <xf numFmtId="168" fontId="4" fillId="9" borderId="1" xfId="2" applyNumberFormat="1" applyFont="1" applyFill="1" applyBorder="1" applyAlignment="1">
      <alignment horizontal="center" vertical="center" wrapText="1"/>
    </xf>
    <xf numFmtId="43" fontId="4" fillId="4" borderId="1" xfId="2" applyFont="1" applyFill="1" applyBorder="1" applyAlignment="1">
      <alignment horizontal="center" vertical="center" wrapText="1"/>
    </xf>
    <xf numFmtId="170" fontId="4" fillId="4" borderId="1" xfId="2" applyNumberFormat="1" applyFont="1" applyFill="1" applyBorder="1" applyAlignment="1">
      <alignment horizontal="center" vertical="center" wrapText="1"/>
    </xf>
    <xf numFmtId="0" fontId="36" fillId="0" borderId="0" xfId="0" applyFont="1"/>
    <xf numFmtId="0" fontId="7" fillId="9" borderId="0" xfId="0" applyFont="1" applyFill="1" applyAlignment="1">
      <alignment vertical="center"/>
    </xf>
    <xf numFmtId="3" fontId="4" fillId="9" borderId="0" xfId="0" applyNumberFormat="1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 wrapText="1"/>
    </xf>
    <xf numFmtId="0" fontId="4" fillId="10" borderId="1" xfId="0" applyFont="1" applyFill="1" applyBorder="1" applyAlignment="1">
      <alignment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43" fontId="7" fillId="0" borderId="1" xfId="2" applyFont="1" applyBorder="1" applyAlignment="1">
      <alignment horizontal="center" vertical="center"/>
    </xf>
    <xf numFmtId="43" fontId="4" fillId="2" borderId="0" xfId="2" applyFont="1" applyFill="1" applyAlignment="1">
      <alignment horizontal="center" vertical="center"/>
    </xf>
    <xf numFmtId="43" fontId="4" fillId="0" borderId="1" xfId="2" applyFont="1" applyBorder="1" applyAlignment="1">
      <alignment horizontal="center" vertical="center"/>
    </xf>
    <xf numFmtId="43" fontId="4" fillId="3" borderId="0" xfId="2" applyFont="1" applyFill="1" applyAlignment="1">
      <alignment horizontal="center" vertical="center"/>
    </xf>
    <xf numFmtId="43" fontId="4" fillId="2" borderId="1" xfId="2" applyFont="1" applyFill="1" applyBorder="1" applyAlignment="1">
      <alignment horizontal="center" vertical="center" wrapText="1"/>
    </xf>
    <xf numFmtId="43" fontId="4" fillId="2" borderId="1" xfId="2" applyFont="1" applyFill="1" applyBorder="1" applyAlignment="1">
      <alignment horizontal="center" vertical="center"/>
    </xf>
    <xf numFmtId="43" fontId="4" fillId="0" borderId="0" xfId="2" applyFont="1" applyAlignment="1">
      <alignment horizontal="center" vertical="center"/>
    </xf>
    <xf numFmtId="3" fontId="0" fillId="0" borderId="0" xfId="0" applyNumberFormat="1"/>
    <xf numFmtId="10" fontId="7" fillId="0" borderId="0" xfId="0" applyNumberFormat="1" applyFont="1" applyFill="1" applyAlignment="1">
      <alignment horizontal="right" vertical="center"/>
    </xf>
  </cellXfs>
  <cellStyles count="5">
    <cellStyle name="Millares" xfId="2" builtinId="3"/>
    <cellStyle name="Millares 2" xfId="3" xr:uid="{DABB1F90-DC83-4171-A12A-9A630CE87F0F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articulares\Mhyai\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\Planeamiento%20Cresud\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An&#225;lisis%20Financiero%20y%20Nuevos%20Negocios\Valuaci&#243;n%20de%20Activos\Valuaci&#243;n%20Activos%20al%2030.06.2016\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rojetos%20em%20Andamento\Eliane\Avalia&#231;&#227;o\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%20y%20control%20de%20gestion%20apsa\Control%20de%20Gestion\Comun%20Control%20de%20Gestion\3-%20Real%20Estate\1-%20IRSA\3-m.%20Informes%20de%20Renta\EJERCICIO%202009\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2000\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1997\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Usuarios\ADMINIST\CONTADUR\EXCEL\BALANCE%20MARZO%2005\CACTUS\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ADMINIST\CONTADUR\EXCEL\BALANCE%20JUNIO%2004\CRESUD\BCE%20PUBLICACION\ARMADO\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Control%20de%20Gestion\Comun%20Control%20de%20Gestion\1-%20Vinculadas\1-%20Vinculadas%20Agro\1-a.%20Cactus\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Comun%20Planeamiento%20y%20Control%20de%20Gestion\Rent%20Roll\Rent%20Roll\Rent%20Roll%20originales\2007\Rent%20Roll%200711\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TODOS\Valuaci&#243;n\Valuaci&#243;n%202015\Pedidos%20Especiales\Malls\Valuaci&#243;n%202014\Pedidos%20Especiales\Malls\Simon%20Properties\Valuaci&#243;n%202011\Automatizacion%20Overview\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Documents%20and%20Settings\vsavon\Desktop\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5\Tablero%20de%20Control%20Finanzas\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/>
      <sheetData sheetId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Datos"/>
      <sheetName val="MemberSheet"/>
      <sheetName val="ValueLink"/>
      <sheetName val="Margin2003"/>
      <sheetName val="Margin2004"/>
      <sheetName val="Margin2005"/>
      <sheetName val="Sales2003"/>
      <sheetName val="Sales2004"/>
      <sheetName val="conssid12-96"/>
      <sheetName val="cuentas por cobrar no comercial"/>
      <sheetName val="Impuesto 2 %"/>
      <sheetName val="RES"/>
      <sheetName val="Producción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FINANCIERO"/>
      <sheetName val="Route, Volume &amp; Margin"/>
      <sheetName val="a1 - income statement"/>
      <sheetName val="B1__ESF"/>
      <sheetName val="B3__Notas_ESF"/>
      <sheetName val="c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 refreshError="1"/>
      <sheetData sheetId="3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>
        <row r="35">
          <cell r="B35" t="str">
            <v>Longer cycle times at manufacturers continue to contribute to higher rental fees.</v>
          </cell>
        </row>
      </sheetData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 refreshError="1"/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>
        <row r="35">
          <cell r="B35" t="str">
            <v>Longer cycle times at manufacturers continue to contribute to higher rental fees.</v>
          </cell>
        </row>
      </sheetData>
      <sheetData sheetId="47">
        <row r="35">
          <cell r="B35" t="str">
            <v>Longer cycle times at manufacturers continue to contribute to higher rental fees.</v>
          </cell>
        </row>
      </sheetData>
      <sheetData sheetId="48">
        <row r="35">
          <cell r="B35" t="str">
            <v>Longer cycle times at manufacturers continue to contribute to higher rental fees.</v>
          </cell>
        </row>
      </sheetData>
      <sheetData sheetId="49">
        <row r="35">
          <cell r="B35" t="str">
            <v>Longer cycle times at manufacturers continue to contribute to higher rental fees.</v>
          </cell>
        </row>
      </sheetData>
      <sheetData sheetId="50">
        <row r="35">
          <cell r="B35" t="str">
            <v>Longer cycle times at manufacturers continue to contribute to higher rental fees.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0">
          <cell r="F20">
            <v>0</v>
          </cell>
        </row>
      </sheetData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23">
          <cell r="H23">
            <v>0</v>
          </cell>
        </row>
      </sheetData>
      <sheetData sheetId="26">
        <row r="20">
          <cell r="F20">
            <v>0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/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>
            <v>0</v>
          </cell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F64"/>
  <sheetViews>
    <sheetView showGridLines="0" tabSelected="1" zoomScaleNormal="100" workbookViewId="0">
      <pane xSplit="2" ySplit="3" topLeftCell="X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68" customWidth="1"/>
    <col min="2" max="2" width="27.7265625" style="70" customWidth="1"/>
    <col min="3" max="11" width="9.7265625" style="70" customWidth="1"/>
    <col min="12" max="12" width="9.7265625" style="71" customWidth="1"/>
    <col min="13" max="20" width="9.7265625" style="70" customWidth="1"/>
    <col min="21" max="16384" width="11.453125" style="70"/>
  </cols>
  <sheetData>
    <row r="1" spans="1:32" ht="12" customHeight="1" x14ac:dyDescent="0.25">
      <c r="B1" s="69"/>
    </row>
    <row r="2" spans="1:32" ht="14.5" customHeight="1" x14ac:dyDescent="0.25">
      <c r="B2" s="272" t="s">
        <v>262</v>
      </c>
      <c r="C2" s="91" t="s">
        <v>181</v>
      </c>
      <c r="D2" s="91" t="s">
        <v>182</v>
      </c>
      <c r="E2" s="91" t="s">
        <v>183</v>
      </c>
      <c r="F2" s="91" t="s">
        <v>184</v>
      </c>
      <c r="G2" s="91" t="s">
        <v>185</v>
      </c>
      <c r="H2" s="91" t="s">
        <v>186</v>
      </c>
      <c r="I2" s="91" t="s">
        <v>187</v>
      </c>
      <c r="J2" s="91" t="s">
        <v>188</v>
      </c>
      <c r="K2" s="91" t="s">
        <v>189</v>
      </c>
      <c r="L2" s="92" t="s">
        <v>190</v>
      </c>
      <c r="M2" s="91" t="s">
        <v>191</v>
      </c>
      <c r="N2" s="91" t="s">
        <v>192</v>
      </c>
      <c r="O2" s="91" t="s">
        <v>177</v>
      </c>
      <c r="P2" s="91" t="s">
        <v>193</v>
      </c>
      <c r="Q2" s="91" t="s">
        <v>194</v>
      </c>
      <c r="R2" s="91" t="s">
        <v>195</v>
      </c>
      <c r="S2" s="91" t="s">
        <v>176</v>
      </c>
      <c r="T2" s="91" t="s">
        <v>196</v>
      </c>
      <c r="U2" s="91" t="s">
        <v>197</v>
      </c>
      <c r="V2" s="91" t="s">
        <v>198</v>
      </c>
      <c r="W2" s="91" t="s">
        <v>175</v>
      </c>
      <c r="X2" s="91" t="s">
        <v>235</v>
      </c>
      <c r="Y2" s="91" t="s">
        <v>246</v>
      </c>
      <c r="Z2" s="91" t="s">
        <v>247</v>
      </c>
      <c r="AA2" s="91" t="s">
        <v>265</v>
      </c>
      <c r="AB2" s="91" t="s">
        <v>271</v>
      </c>
      <c r="AC2" s="91" t="s">
        <v>288</v>
      </c>
      <c r="AD2" s="91" t="s">
        <v>290</v>
      </c>
      <c r="AE2" s="91" t="s">
        <v>303</v>
      </c>
      <c r="AF2" s="91" t="s">
        <v>314</v>
      </c>
    </row>
    <row r="3" spans="1:32" ht="12" customHeight="1" x14ac:dyDescent="0.25">
      <c r="B3" s="272"/>
      <c r="C3" s="93">
        <v>42614</v>
      </c>
      <c r="D3" s="93">
        <v>42705</v>
      </c>
      <c r="E3" s="93">
        <v>42795</v>
      </c>
      <c r="F3" s="93">
        <v>42887</v>
      </c>
      <c r="G3" s="93">
        <v>42979</v>
      </c>
      <c r="H3" s="93">
        <v>43070</v>
      </c>
      <c r="I3" s="93">
        <v>43160</v>
      </c>
      <c r="J3" s="93">
        <v>43252</v>
      </c>
      <c r="K3" s="93">
        <v>43344</v>
      </c>
      <c r="L3" s="93">
        <v>43435</v>
      </c>
      <c r="M3" s="93">
        <v>43525</v>
      </c>
      <c r="N3" s="93">
        <v>43617</v>
      </c>
      <c r="O3" s="93">
        <v>43709</v>
      </c>
      <c r="P3" s="93">
        <v>43800</v>
      </c>
      <c r="Q3" s="93">
        <v>43891</v>
      </c>
      <c r="R3" s="93">
        <v>43983</v>
      </c>
      <c r="S3" s="93">
        <v>44075</v>
      </c>
      <c r="T3" s="93">
        <v>44166</v>
      </c>
      <c r="U3" s="93">
        <v>44256</v>
      </c>
      <c r="V3" s="93">
        <v>44348</v>
      </c>
      <c r="W3" s="93">
        <v>44440</v>
      </c>
      <c r="X3" s="93">
        <v>44440</v>
      </c>
      <c r="Y3" s="93">
        <v>44621</v>
      </c>
      <c r="Z3" s="93">
        <v>44742</v>
      </c>
      <c r="AA3" s="93">
        <v>44834</v>
      </c>
      <c r="AB3" s="93">
        <v>44926</v>
      </c>
      <c r="AC3" s="93">
        <v>45016</v>
      </c>
      <c r="AD3" s="93">
        <v>45107</v>
      </c>
      <c r="AE3" s="93">
        <v>45199</v>
      </c>
      <c r="AF3" s="93">
        <v>45291</v>
      </c>
    </row>
    <row r="4" spans="1:32" ht="12" customHeight="1" x14ac:dyDescent="0.25">
      <c r="A4" s="72" t="s">
        <v>199</v>
      </c>
      <c r="B4" s="69" t="s">
        <v>0</v>
      </c>
      <c r="C4" s="73">
        <v>18983.010000000006</v>
      </c>
      <c r="D4" s="73">
        <v>18966</v>
      </c>
      <c r="E4" s="73">
        <v>18965.830000000005</v>
      </c>
      <c r="F4" s="73">
        <v>18944.88</v>
      </c>
      <c r="G4" s="73">
        <v>18944.540000000008</v>
      </c>
      <c r="H4" s="73">
        <v>18632.990000000005</v>
      </c>
      <c r="I4" s="73">
        <v>18637</v>
      </c>
      <c r="J4" s="73">
        <v>18648</v>
      </c>
      <c r="K4" s="73">
        <v>18636</v>
      </c>
      <c r="L4" s="74">
        <v>18636</v>
      </c>
      <c r="M4" s="73">
        <v>18637</v>
      </c>
      <c r="N4" s="75">
        <v>18637</v>
      </c>
      <c r="O4" s="75">
        <v>18637</v>
      </c>
      <c r="P4" s="75">
        <v>18655</v>
      </c>
      <c r="Q4" s="75">
        <v>18655</v>
      </c>
      <c r="R4" s="75">
        <v>18655</v>
      </c>
      <c r="S4" s="75">
        <v>18655</v>
      </c>
      <c r="T4" s="75">
        <v>18655</v>
      </c>
      <c r="U4" s="75">
        <v>19607.550000000003</v>
      </c>
      <c r="V4" s="75">
        <v>20045</v>
      </c>
      <c r="W4" s="75">
        <v>20070.950000000012</v>
      </c>
      <c r="X4" s="75">
        <v>19925</v>
      </c>
      <c r="Y4" s="75">
        <v>20507</v>
      </c>
      <c r="Z4" s="75">
        <v>20507</v>
      </c>
      <c r="AA4" s="75">
        <v>20507</v>
      </c>
      <c r="AB4" s="75">
        <v>20507</v>
      </c>
      <c r="AC4" s="75">
        <v>20507</v>
      </c>
      <c r="AD4" s="75">
        <v>20629</v>
      </c>
      <c r="AE4" s="75">
        <v>20629</v>
      </c>
      <c r="AF4" s="75">
        <v>20629</v>
      </c>
    </row>
    <row r="5" spans="1:32" ht="12" customHeight="1" x14ac:dyDescent="0.25">
      <c r="A5" s="72" t="s">
        <v>200</v>
      </c>
      <c r="B5" s="69" t="s">
        <v>201</v>
      </c>
      <c r="C5" s="73">
        <v>36743.62000000001</v>
      </c>
      <c r="D5" s="73">
        <v>36827.47</v>
      </c>
      <c r="E5" s="73">
        <v>36795.210000000014</v>
      </c>
      <c r="F5" s="73">
        <v>36795.25</v>
      </c>
      <c r="G5" s="73">
        <v>36795.210000000014</v>
      </c>
      <c r="H5" s="73">
        <v>36795.210000000014</v>
      </c>
      <c r="I5" s="73">
        <v>36795</v>
      </c>
      <c r="J5" s="73">
        <v>36796</v>
      </c>
      <c r="K5" s="73">
        <v>36796</v>
      </c>
      <c r="L5" s="74">
        <v>36796</v>
      </c>
      <c r="M5" s="73">
        <v>36797</v>
      </c>
      <c r="N5" s="75">
        <v>36802</v>
      </c>
      <c r="O5" s="75">
        <v>36802</v>
      </c>
      <c r="P5" s="75">
        <v>36760</v>
      </c>
      <c r="Q5" s="75">
        <v>36760</v>
      </c>
      <c r="R5" s="75">
        <v>36760</v>
      </c>
      <c r="S5" s="75">
        <v>36761</v>
      </c>
      <c r="T5" s="75">
        <v>36794</v>
      </c>
      <c r="U5" s="75">
        <v>36793.750000000007</v>
      </c>
      <c r="V5" s="75">
        <v>36796</v>
      </c>
      <c r="W5" s="75">
        <v>36797.360000000008</v>
      </c>
      <c r="X5" s="75">
        <v>36798</v>
      </c>
      <c r="Y5" s="75">
        <v>37162</v>
      </c>
      <c r="Z5" s="75">
        <v>37162</v>
      </c>
      <c r="AA5" s="75">
        <v>37163</v>
      </c>
      <c r="AB5" s="75">
        <v>37163</v>
      </c>
      <c r="AC5" s="75">
        <v>37163</v>
      </c>
      <c r="AD5" s="75">
        <v>37167</v>
      </c>
      <c r="AE5" s="75">
        <v>37167</v>
      </c>
      <c r="AF5" s="75">
        <v>37167</v>
      </c>
    </row>
    <row r="6" spans="1:32" ht="12" customHeight="1" x14ac:dyDescent="0.25">
      <c r="A6" s="72" t="s">
        <v>202</v>
      </c>
      <c r="B6" s="69" t="s">
        <v>2</v>
      </c>
      <c r="C6" s="73">
        <v>36360.14</v>
      </c>
      <c r="D6" s="73">
        <v>36039.5</v>
      </c>
      <c r="E6" s="73">
        <v>36060.6</v>
      </c>
      <c r="F6" s="73">
        <v>36063.100000000006</v>
      </c>
      <c r="G6" s="73">
        <v>36063</v>
      </c>
      <c r="H6" s="73">
        <v>36038.730000000003</v>
      </c>
      <c r="I6" s="73">
        <v>38363</v>
      </c>
      <c r="J6" s="73">
        <v>38422</v>
      </c>
      <c r="K6" s="73">
        <v>38033</v>
      </c>
      <c r="L6" s="74">
        <v>38032</v>
      </c>
      <c r="M6" s="73">
        <v>37954</v>
      </c>
      <c r="N6" s="75">
        <v>37958</v>
      </c>
      <c r="O6" s="75">
        <v>37958</v>
      </c>
      <c r="P6" s="75">
        <v>38330</v>
      </c>
      <c r="Q6" s="75">
        <v>38330</v>
      </c>
      <c r="R6" s="75">
        <v>38330</v>
      </c>
      <c r="S6" s="75">
        <v>38801</v>
      </c>
      <c r="T6" s="75">
        <v>38800</v>
      </c>
      <c r="U6" s="75">
        <v>40169.61</v>
      </c>
      <c r="V6" s="75">
        <v>39838</v>
      </c>
      <c r="W6" s="75">
        <v>40286</v>
      </c>
      <c r="X6" s="75">
        <v>40288</v>
      </c>
      <c r="Y6" s="75">
        <v>39944</v>
      </c>
      <c r="Z6" s="75">
        <v>39944</v>
      </c>
      <c r="AA6" s="75">
        <v>40254</v>
      </c>
      <c r="AB6" s="75">
        <v>40254</v>
      </c>
      <c r="AC6" s="75">
        <v>39457</v>
      </c>
      <c r="AD6" s="75">
        <v>39457</v>
      </c>
      <c r="AE6" s="75">
        <v>38368</v>
      </c>
      <c r="AF6" s="75">
        <v>38369</v>
      </c>
    </row>
    <row r="7" spans="1:32" ht="12" customHeight="1" x14ac:dyDescent="0.25">
      <c r="A7" s="72" t="s">
        <v>203</v>
      </c>
      <c r="B7" s="69" t="s">
        <v>3</v>
      </c>
      <c r="C7" s="73">
        <v>15809.630000000012</v>
      </c>
      <c r="D7" s="73">
        <v>15376.5</v>
      </c>
      <c r="E7" s="73">
        <v>15612.750000000005</v>
      </c>
      <c r="F7" s="73">
        <v>15612.769999999997</v>
      </c>
      <c r="G7" s="73">
        <v>15612.750000000005</v>
      </c>
      <c r="H7" s="73">
        <v>15721.210000000006</v>
      </c>
      <c r="I7" s="73">
        <v>15746</v>
      </c>
      <c r="J7" s="73">
        <v>15746</v>
      </c>
      <c r="K7" s="73">
        <v>15803</v>
      </c>
      <c r="L7" s="74">
        <v>15725</v>
      </c>
      <c r="M7" s="73">
        <v>15725</v>
      </c>
      <c r="N7" s="75">
        <v>15725</v>
      </c>
      <c r="O7" s="75">
        <v>15725</v>
      </c>
      <c r="P7" s="75">
        <v>15725</v>
      </c>
      <c r="Q7" s="75">
        <v>15725</v>
      </c>
      <c r="R7" s="75">
        <v>15725</v>
      </c>
      <c r="S7" s="75">
        <v>15725</v>
      </c>
      <c r="T7" s="75">
        <v>15812</v>
      </c>
      <c r="U7" s="75">
        <v>15811.560000000003</v>
      </c>
      <c r="V7" s="75">
        <v>15811</v>
      </c>
      <c r="W7" s="75">
        <v>15811.560000000005</v>
      </c>
      <c r="X7" s="75">
        <v>15812</v>
      </c>
      <c r="Y7" s="75">
        <v>15812</v>
      </c>
      <c r="Z7" s="75">
        <v>15812</v>
      </c>
      <c r="AA7" s="75">
        <v>15812</v>
      </c>
      <c r="AB7" s="75">
        <v>15812</v>
      </c>
      <c r="AC7" s="75">
        <v>15812</v>
      </c>
      <c r="AD7" s="75">
        <v>15839</v>
      </c>
      <c r="AE7" s="75">
        <v>15839</v>
      </c>
      <c r="AF7" s="75">
        <v>15842</v>
      </c>
    </row>
    <row r="8" spans="1:32" ht="12" customHeight="1" x14ac:dyDescent="0.25">
      <c r="A8" s="72" t="s">
        <v>204</v>
      </c>
      <c r="B8" s="69" t="s">
        <v>4</v>
      </c>
      <c r="C8" s="73">
        <v>11710.960000000001</v>
      </c>
      <c r="D8" s="73">
        <v>11759.65</v>
      </c>
      <c r="E8" s="73">
        <v>11759.550000000001</v>
      </c>
      <c r="F8" s="73">
        <v>11759.589999999998</v>
      </c>
      <c r="G8" s="73">
        <v>11760.240000000002</v>
      </c>
      <c r="H8" s="73">
        <v>11503.270000000002</v>
      </c>
      <c r="I8" s="73">
        <v>11396</v>
      </c>
      <c r="J8" s="73">
        <v>11397</v>
      </c>
      <c r="K8" s="73">
        <v>11397</v>
      </c>
      <c r="L8" s="74">
        <v>11397</v>
      </c>
      <c r="M8" s="73">
        <v>11397</v>
      </c>
      <c r="N8" s="75">
        <v>11396</v>
      </c>
      <c r="O8" s="75">
        <v>11396</v>
      </c>
      <c r="P8" s="75">
        <v>11396</v>
      </c>
      <c r="Q8" s="75">
        <v>11396</v>
      </c>
      <c r="R8" s="75">
        <v>11396</v>
      </c>
      <c r="S8" s="75">
        <v>11396</v>
      </c>
      <c r="T8" s="75">
        <v>11396</v>
      </c>
      <c r="U8" s="75">
        <v>11396.11</v>
      </c>
      <c r="V8" s="75">
        <v>11396</v>
      </c>
      <c r="W8" s="75">
        <v>11396.11</v>
      </c>
      <c r="X8" s="75">
        <v>11396</v>
      </c>
      <c r="Y8" s="75">
        <v>11396</v>
      </c>
      <c r="Z8" s="75">
        <v>11664</v>
      </c>
      <c r="AA8" s="75">
        <v>11664</v>
      </c>
      <c r="AB8" s="75">
        <v>11664</v>
      </c>
      <c r="AC8" s="75">
        <v>11664</v>
      </c>
      <c r="AD8" s="75">
        <v>11396</v>
      </c>
      <c r="AE8" s="75">
        <v>11396</v>
      </c>
      <c r="AF8" s="75">
        <v>11396</v>
      </c>
    </row>
    <row r="9" spans="1:32" ht="12" customHeight="1" x14ac:dyDescent="0.25">
      <c r="A9" s="72" t="s">
        <v>205</v>
      </c>
      <c r="B9" s="69" t="s">
        <v>206</v>
      </c>
      <c r="C9" s="73">
        <v>13857.249999999998</v>
      </c>
      <c r="D9" s="73">
        <v>14351.77</v>
      </c>
      <c r="E9" s="73">
        <v>13401.89</v>
      </c>
      <c r="F9" s="73">
        <v>13697.029999999999</v>
      </c>
      <c r="G9" s="73">
        <v>13697.029999999999</v>
      </c>
      <c r="H9" s="73">
        <v>13734.769999999999</v>
      </c>
      <c r="I9" s="73">
        <v>13735</v>
      </c>
      <c r="J9" s="73">
        <v>13735</v>
      </c>
      <c r="K9" s="73">
        <v>13735</v>
      </c>
      <c r="L9" s="74">
        <v>0</v>
      </c>
      <c r="M9" s="73">
        <v>0</v>
      </c>
      <c r="N9" s="75">
        <v>0</v>
      </c>
      <c r="O9" s="75"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0</v>
      </c>
      <c r="AC9" s="75">
        <v>0</v>
      </c>
      <c r="AD9" s="75">
        <v>0</v>
      </c>
      <c r="AE9" s="75">
        <v>0</v>
      </c>
      <c r="AF9" s="75">
        <v>0</v>
      </c>
    </row>
    <row r="10" spans="1:32" ht="12" customHeight="1" x14ac:dyDescent="0.25">
      <c r="A10" s="72" t="s">
        <v>207</v>
      </c>
      <c r="B10" s="69" t="s">
        <v>208</v>
      </c>
      <c r="C10" s="73">
        <v>49735.66</v>
      </c>
      <c r="D10" s="73">
        <v>49846.87</v>
      </c>
      <c r="E10" s="73">
        <v>49476.050000000017</v>
      </c>
      <c r="F10" s="73">
        <v>49499.049999999996</v>
      </c>
      <c r="G10" s="73">
        <v>49498.910000000018</v>
      </c>
      <c r="H10" s="73">
        <v>49406.920000000013</v>
      </c>
      <c r="I10" s="73">
        <v>49407</v>
      </c>
      <c r="J10" s="73">
        <v>49407</v>
      </c>
      <c r="K10" s="73">
        <v>49407</v>
      </c>
      <c r="L10" s="74">
        <v>49407</v>
      </c>
      <c r="M10" s="73">
        <v>49407</v>
      </c>
      <c r="N10" s="75">
        <v>48827</v>
      </c>
      <c r="O10" s="75">
        <v>48807</v>
      </c>
      <c r="P10" s="75">
        <v>48805</v>
      </c>
      <c r="Q10" s="75">
        <v>48805</v>
      </c>
      <c r="R10" s="75">
        <v>48805</v>
      </c>
      <c r="S10" s="75">
        <v>48805</v>
      </c>
      <c r="T10" s="75">
        <v>48805</v>
      </c>
      <c r="U10" s="75">
        <v>48427.13</v>
      </c>
      <c r="V10" s="75">
        <v>47494</v>
      </c>
      <c r="W10" s="75">
        <v>47366.030000000028</v>
      </c>
      <c r="X10" s="75">
        <v>46993</v>
      </c>
      <c r="Y10" s="75">
        <v>47243</v>
      </c>
      <c r="Z10" s="75">
        <v>47296</v>
      </c>
      <c r="AA10" s="75">
        <v>47296</v>
      </c>
      <c r="AB10" s="75">
        <v>47296</v>
      </c>
      <c r="AC10" s="75">
        <v>47811</v>
      </c>
      <c r="AD10" s="75">
        <v>47811</v>
      </c>
      <c r="AE10" s="75">
        <v>47811</v>
      </c>
      <c r="AF10" s="75">
        <v>47903</v>
      </c>
    </row>
    <row r="11" spans="1:32" ht="12" customHeight="1" x14ac:dyDescent="0.25">
      <c r="A11" s="72" t="s">
        <v>209</v>
      </c>
      <c r="B11" s="69" t="s">
        <v>6</v>
      </c>
      <c r="C11" s="76">
        <v>13991.06</v>
      </c>
      <c r="D11" s="76">
        <v>13991.06</v>
      </c>
      <c r="E11" s="76">
        <v>15170.839999999998</v>
      </c>
      <c r="F11" s="76">
        <v>13993.359999999999</v>
      </c>
      <c r="G11" s="76">
        <v>15227.439999999999</v>
      </c>
      <c r="H11" s="76">
        <v>15213.799999999997</v>
      </c>
      <c r="I11" s="76">
        <v>15214</v>
      </c>
      <c r="J11" s="73">
        <v>15214</v>
      </c>
      <c r="K11" s="73">
        <v>15211</v>
      </c>
      <c r="L11" s="74">
        <v>15213</v>
      </c>
      <c r="M11" s="73">
        <v>15190</v>
      </c>
      <c r="N11" s="75">
        <v>15158</v>
      </c>
      <c r="O11" s="75">
        <v>15156</v>
      </c>
      <c r="P11" s="75">
        <v>15156</v>
      </c>
      <c r="Q11" s="75">
        <v>15156</v>
      </c>
      <c r="R11" s="75">
        <v>15156</v>
      </c>
      <c r="S11" s="75">
        <v>15156</v>
      </c>
      <c r="T11" s="75">
        <v>15156</v>
      </c>
      <c r="U11" s="75">
        <v>15158.039999999999</v>
      </c>
      <c r="V11" s="75">
        <v>15158</v>
      </c>
      <c r="W11" s="75">
        <v>15925</v>
      </c>
      <c r="X11" s="75">
        <v>16077</v>
      </c>
      <c r="Y11" s="75">
        <v>16077</v>
      </c>
      <c r="Z11" s="75">
        <v>15734</v>
      </c>
      <c r="AA11" s="75">
        <v>15734</v>
      </c>
      <c r="AB11" s="75">
        <v>15734</v>
      </c>
      <c r="AC11" s="75">
        <v>15673</v>
      </c>
      <c r="AD11" s="75">
        <v>15673</v>
      </c>
      <c r="AE11" s="75">
        <v>15673</v>
      </c>
      <c r="AF11" s="75">
        <v>15673</v>
      </c>
    </row>
    <row r="12" spans="1:32" ht="12" customHeight="1" x14ac:dyDescent="0.25">
      <c r="A12" s="72" t="s">
        <v>210</v>
      </c>
      <c r="B12" s="69" t="s">
        <v>7</v>
      </c>
      <c r="C12" s="73">
        <v>12255.61</v>
      </c>
      <c r="D12" s="73">
        <v>14508.2</v>
      </c>
      <c r="E12" s="73">
        <v>14531.999999999998</v>
      </c>
      <c r="F12" s="73">
        <v>14691.979999999996</v>
      </c>
      <c r="G12" s="73">
        <v>14346.149999999996</v>
      </c>
      <c r="H12" s="73">
        <v>14325.039999999997</v>
      </c>
      <c r="I12" s="73">
        <v>14169</v>
      </c>
      <c r="J12" s="73">
        <v>14169</v>
      </c>
      <c r="K12" s="73">
        <v>14169</v>
      </c>
      <c r="L12" s="74">
        <v>14169</v>
      </c>
      <c r="M12" s="73">
        <v>14179</v>
      </c>
      <c r="N12" s="75">
        <v>14335</v>
      </c>
      <c r="O12" s="75">
        <v>14335</v>
      </c>
      <c r="P12" s="75">
        <v>14335</v>
      </c>
      <c r="Q12" s="75">
        <v>14335</v>
      </c>
      <c r="R12" s="75">
        <v>14335</v>
      </c>
      <c r="S12" s="75">
        <v>14335</v>
      </c>
      <c r="T12" s="75">
        <v>14335</v>
      </c>
      <c r="U12" s="75">
        <v>14335.169999999998</v>
      </c>
      <c r="V12" s="75">
        <v>14335</v>
      </c>
      <c r="W12" s="75">
        <v>14335.169999999998</v>
      </c>
      <c r="X12" s="75">
        <v>14335</v>
      </c>
      <c r="Y12" s="75">
        <v>14457</v>
      </c>
      <c r="Z12" s="75">
        <v>14457</v>
      </c>
      <c r="AA12" s="75">
        <v>14457</v>
      </c>
      <c r="AB12" s="75">
        <v>14457</v>
      </c>
      <c r="AC12" s="75">
        <v>14457</v>
      </c>
      <c r="AD12" s="75">
        <v>14458</v>
      </c>
      <c r="AE12" s="75">
        <v>14458</v>
      </c>
      <c r="AF12" s="75">
        <v>14458</v>
      </c>
    </row>
    <row r="13" spans="1:32" ht="12" customHeight="1" x14ac:dyDescent="0.25">
      <c r="A13" s="72" t="s">
        <v>211</v>
      </c>
      <c r="B13" s="69" t="s">
        <v>212</v>
      </c>
      <c r="C13" s="73">
        <v>19039.929999999997</v>
      </c>
      <c r="D13" s="73">
        <v>19038.43</v>
      </c>
      <c r="E13" s="73">
        <v>19038.849999999999</v>
      </c>
      <c r="F13" s="73">
        <v>19058.849999999999</v>
      </c>
      <c r="G13" s="73">
        <v>19058.849999999999</v>
      </c>
      <c r="H13" s="73">
        <v>19058.849999999999</v>
      </c>
      <c r="I13" s="73">
        <v>19059</v>
      </c>
      <c r="J13" s="73">
        <v>19063</v>
      </c>
      <c r="K13" s="73">
        <v>19045</v>
      </c>
      <c r="L13" s="74">
        <v>19045</v>
      </c>
      <c r="M13" s="73">
        <v>19526</v>
      </c>
      <c r="N13" s="75">
        <v>19311</v>
      </c>
      <c r="O13" s="75">
        <v>19311</v>
      </c>
      <c r="P13" s="75">
        <v>19311</v>
      </c>
      <c r="Q13" s="75">
        <v>19313</v>
      </c>
      <c r="R13" s="75">
        <v>19313</v>
      </c>
      <c r="S13" s="75">
        <v>19313</v>
      </c>
      <c r="T13" s="75">
        <v>19313</v>
      </c>
      <c r="U13" s="75">
        <v>19313.310000000001</v>
      </c>
      <c r="V13" s="75">
        <v>19314</v>
      </c>
      <c r="W13" s="75">
        <v>19388</v>
      </c>
      <c r="X13" s="75">
        <v>19388</v>
      </c>
      <c r="Y13" s="75">
        <v>19388</v>
      </c>
      <c r="Z13" s="75">
        <v>19388</v>
      </c>
      <c r="AA13" s="75">
        <v>19388</v>
      </c>
      <c r="AB13" s="75">
        <v>19388</v>
      </c>
      <c r="AC13" s="75">
        <v>19381</v>
      </c>
      <c r="AD13" s="75">
        <v>19427</v>
      </c>
      <c r="AE13" s="75">
        <v>19427</v>
      </c>
      <c r="AF13" s="75">
        <v>19427</v>
      </c>
    </row>
    <row r="14" spans="1:32" ht="12" customHeight="1" x14ac:dyDescent="0.25">
      <c r="A14" s="72" t="s">
        <v>213</v>
      </c>
      <c r="B14" s="69" t="s">
        <v>214</v>
      </c>
      <c r="C14" s="73">
        <v>29213.429999999993</v>
      </c>
      <c r="D14" s="73">
        <v>29515</v>
      </c>
      <c r="E14" s="73">
        <v>31797.649999999991</v>
      </c>
      <c r="F14" s="73">
        <v>31807.93</v>
      </c>
      <c r="G14" s="73">
        <v>29943.309999999994</v>
      </c>
      <c r="H14" s="73">
        <v>31506.639999999985</v>
      </c>
      <c r="I14" s="73">
        <v>32207</v>
      </c>
      <c r="J14" s="73">
        <v>33358</v>
      </c>
      <c r="K14" s="73">
        <v>33358</v>
      </c>
      <c r="L14" s="74">
        <v>33358</v>
      </c>
      <c r="M14" s="73">
        <v>33534</v>
      </c>
      <c r="N14" s="75">
        <v>33534</v>
      </c>
      <c r="O14" s="75">
        <v>33681</v>
      </c>
      <c r="P14" s="75">
        <v>33681</v>
      </c>
      <c r="Q14" s="75">
        <v>33681</v>
      </c>
      <c r="R14" s="75">
        <v>33681</v>
      </c>
      <c r="S14" s="75">
        <v>33682</v>
      </c>
      <c r="T14" s="75">
        <v>33682</v>
      </c>
      <c r="U14" s="75">
        <v>33974.929999999993</v>
      </c>
      <c r="V14" s="75">
        <v>33731</v>
      </c>
      <c r="W14" s="75">
        <v>33731.049999999996</v>
      </c>
      <c r="X14" s="75">
        <v>33732</v>
      </c>
      <c r="Y14" s="75">
        <v>33959</v>
      </c>
      <c r="Z14" s="75">
        <v>33957</v>
      </c>
      <c r="AA14" s="75">
        <v>34858</v>
      </c>
      <c r="AB14" s="75">
        <v>34858</v>
      </c>
      <c r="AC14" s="75">
        <v>34858</v>
      </c>
      <c r="AD14" s="75">
        <v>34859</v>
      </c>
      <c r="AE14" s="75">
        <v>34859</v>
      </c>
      <c r="AF14" s="75">
        <v>34859</v>
      </c>
    </row>
    <row r="15" spans="1:32" ht="12" customHeight="1" x14ac:dyDescent="0.25">
      <c r="A15" s="72" t="s">
        <v>215</v>
      </c>
      <c r="B15" s="69" t="s">
        <v>216</v>
      </c>
      <c r="C15" s="73">
        <v>41975.3</v>
      </c>
      <c r="D15" s="73">
        <v>42146</v>
      </c>
      <c r="E15" s="73">
        <v>42715.94</v>
      </c>
      <c r="F15" s="73">
        <v>42867.12</v>
      </c>
      <c r="G15" s="73">
        <v>42867.920000000006</v>
      </c>
      <c r="H15" s="73">
        <v>42867.080000000009</v>
      </c>
      <c r="I15" s="73">
        <v>42867</v>
      </c>
      <c r="J15" s="73">
        <v>42867</v>
      </c>
      <c r="K15" s="73">
        <v>42867</v>
      </c>
      <c r="L15" s="74">
        <v>42867</v>
      </c>
      <c r="M15" s="73">
        <v>42749</v>
      </c>
      <c r="N15" s="75">
        <v>42876</v>
      </c>
      <c r="O15" s="75">
        <v>42876</v>
      </c>
      <c r="P15" s="75">
        <v>43065</v>
      </c>
      <c r="Q15" s="75">
        <v>42893</v>
      </c>
      <c r="R15" s="75">
        <v>43313</v>
      </c>
      <c r="S15" s="75">
        <v>43123</v>
      </c>
      <c r="T15" s="75">
        <v>43123</v>
      </c>
      <c r="U15" s="75">
        <v>43312.080000000009</v>
      </c>
      <c r="V15" s="75">
        <v>43312</v>
      </c>
      <c r="W15" s="75">
        <v>42947.159999999996</v>
      </c>
      <c r="X15" s="75">
        <v>42947</v>
      </c>
      <c r="Y15" s="75">
        <v>42149</v>
      </c>
      <c r="Z15" s="75">
        <v>42149</v>
      </c>
      <c r="AA15" s="75">
        <v>41511</v>
      </c>
      <c r="AB15" s="75">
        <v>41511</v>
      </c>
      <c r="AC15" s="75">
        <v>41511</v>
      </c>
      <c r="AD15" s="75">
        <v>41511</v>
      </c>
      <c r="AE15" s="75">
        <v>41511</v>
      </c>
      <c r="AF15" s="75">
        <v>41511</v>
      </c>
    </row>
    <row r="16" spans="1:32" ht="12" customHeight="1" x14ac:dyDescent="0.25">
      <c r="A16" s="72" t="s">
        <v>217</v>
      </c>
      <c r="B16" s="69" t="s">
        <v>218</v>
      </c>
      <c r="C16" s="73">
        <v>15581.689999999999</v>
      </c>
      <c r="D16" s="73">
        <v>15298.95</v>
      </c>
      <c r="E16" s="73">
        <v>15442.54</v>
      </c>
      <c r="F16" s="73">
        <v>15444.849999999999</v>
      </c>
      <c r="G16" s="73">
        <v>15445.830000000002</v>
      </c>
      <c r="H16" s="73">
        <v>15317.300000000003</v>
      </c>
      <c r="I16" s="73">
        <v>15439</v>
      </c>
      <c r="J16" s="73">
        <v>15276</v>
      </c>
      <c r="K16" s="73">
        <v>15276</v>
      </c>
      <c r="L16" s="74">
        <v>15278</v>
      </c>
      <c r="M16" s="73">
        <v>15483</v>
      </c>
      <c r="N16" s="75">
        <v>15361</v>
      </c>
      <c r="O16" s="75">
        <v>15361</v>
      </c>
      <c r="P16" s="75">
        <v>15361</v>
      </c>
      <c r="Q16" s="75">
        <v>15361</v>
      </c>
      <c r="R16" s="75">
        <v>15361</v>
      </c>
      <c r="S16" s="75">
        <v>15361</v>
      </c>
      <c r="T16" s="75">
        <v>15357</v>
      </c>
      <c r="U16" s="75">
        <v>15361.39</v>
      </c>
      <c r="V16" s="75">
        <v>15361</v>
      </c>
      <c r="W16" s="75">
        <v>15360.2</v>
      </c>
      <c r="X16" s="75">
        <v>15360</v>
      </c>
      <c r="Y16" s="75">
        <v>15368</v>
      </c>
      <c r="Z16" s="75">
        <v>15368</v>
      </c>
      <c r="AA16" s="75">
        <v>15368</v>
      </c>
      <c r="AB16" s="75">
        <v>15368</v>
      </c>
      <c r="AC16" s="75">
        <v>15368</v>
      </c>
      <c r="AD16" s="75">
        <v>15368</v>
      </c>
      <c r="AE16" s="75">
        <v>15368</v>
      </c>
      <c r="AF16" s="75">
        <v>15368</v>
      </c>
    </row>
    <row r="17" spans="1:32" ht="12" customHeight="1" x14ac:dyDescent="0.25">
      <c r="A17" s="72" t="s">
        <v>219</v>
      </c>
      <c r="B17" s="69" t="s">
        <v>180</v>
      </c>
      <c r="C17" s="73">
        <v>9884.760000000002</v>
      </c>
      <c r="D17" s="73">
        <v>9841.11</v>
      </c>
      <c r="E17" s="73">
        <v>9841.1100000000024</v>
      </c>
      <c r="F17" s="73">
        <v>10054.320000000002</v>
      </c>
      <c r="G17" s="73">
        <v>10053.230000000003</v>
      </c>
      <c r="H17" s="73">
        <v>10530.350000000002</v>
      </c>
      <c r="I17" s="73">
        <v>10530</v>
      </c>
      <c r="J17" s="73">
        <v>10530</v>
      </c>
      <c r="K17" s="73">
        <v>10530</v>
      </c>
      <c r="L17" s="74">
        <v>10530</v>
      </c>
      <c r="M17" s="73">
        <v>10530</v>
      </c>
      <c r="N17" s="75">
        <v>10530</v>
      </c>
      <c r="O17" s="75">
        <v>10530</v>
      </c>
      <c r="P17" s="75">
        <v>10530</v>
      </c>
      <c r="Q17" s="75">
        <v>10530</v>
      </c>
      <c r="R17" s="75">
        <v>10530</v>
      </c>
      <c r="S17" s="75">
        <v>10530</v>
      </c>
      <c r="T17" s="75">
        <v>10530</v>
      </c>
      <c r="U17" s="75">
        <v>10530.349999999999</v>
      </c>
      <c r="V17" s="75">
        <v>10530</v>
      </c>
      <c r="W17" s="75">
        <v>10530.350000000002</v>
      </c>
      <c r="X17" s="75">
        <v>10531</v>
      </c>
      <c r="Y17" s="75">
        <v>10531</v>
      </c>
      <c r="Z17" s="75">
        <v>10531</v>
      </c>
      <c r="AA17" s="75">
        <v>10531</v>
      </c>
      <c r="AB17" s="75">
        <v>10531</v>
      </c>
      <c r="AC17" s="75">
        <v>10531</v>
      </c>
      <c r="AD17" s="75">
        <v>10531</v>
      </c>
      <c r="AE17" s="75">
        <v>10531</v>
      </c>
      <c r="AF17" s="75">
        <v>10541</v>
      </c>
    </row>
    <row r="18" spans="1:32" ht="12" customHeight="1" x14ac:dyDescent="0.25">
      <c r="A18" s="72" t="s">
        <v>220</v>
      </c>
      <c r="B18" s="69" t="s">
        <v>12</v>
      </c>
      <c r="C18" s="73">
        <v>9889.58</v>
      </c>
      <c r="D18" s="73">
        <v>9889.57</v>
      </c>
      <c r="E18" s="73">
        <v>9779.7499999999982</v>
      </c>
      <c r="F18" s="73">
        <v>9765.9500000000025</v>
      </c>
      <c r="G18" s="73">
        <v>9766.1399999999976</v>
      </c>
      <c r="H18" s="73">
        <v>9459.3700000000008</v>
      </c>
      <c r="I18" s="73">
        <v>9459</v>
      </c>
      <c r="J18" s="73">
        <v>9397</v>
      </c>
      <c r="K18" s="73">
        <v>11666</v>
      </c>
      <c r="L18" s="74">
        <v>11666</v>
      </c>
      <c r="M18" s="73">
        <v>11666</v>
      </c>
      <c r="N18" s="75">
        <v>11700</v>
      </c>
      <c r="O18" s="75">
        <v>11702</v>
      </c>
      <c r="P18" s="75">
        <v>11702</v>
      </c>
      <c r="Q18" s="75">
        <v>11702</v>
      </c>
      <c r="R18" s="75">
        <v>11702</v>
      </c>
      <c r="S18" s="75">
        <v>11702</v>
      </c>
      <c r="T18" s="75">
        <v>11702</v>
      </c>
      <c r="U18" s="75">
        <v>11702.320000000003</v>
      </c>
      <c r="V18" s="75">
        <v>11705</v>
      </c>
      <c r="W18" s="75">
        <v>11697.259999999997</v>
      </c>
      <c r="X18" s="75">
        <v>11697</v>
      </c>
      <c r="Y18" s="75">
        <v>11697</v>
      </c>
      <c r="Z18" s="75">
        <v>11697</v>
      </c>
      <c r="AA18" s="75">
        <v>11697</v>
      </c>
      <c r="AB18" s="75">
        <v>11697</v>
      </c>
      <c r="AC18" s="75">
        <v>11700</v>
      </c>
      <c r="AD18" s="75">
        <v>11700</v>
      </c>
      <c r="AE18" s="75">
        <v>11700</v>
      </c>
      <c r="AF18" s="75">
        <v>11702</v>
      </c>
    </row>
    <row r="19" spans="1:32" ht="12" customHeight="1" x14ac:dyDescent="0.25">
      <c r="A19" s="72" t="s">
        <v>221</v>
      </c>
      <c r="B19" s="69" t="s">
        <v>222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0</v>
      </c>
      <c r="L19" s="74">
        <v>0</v>
      </c>
      <c r="M19" s="73">
        <v>0</v>
      </c>
      <c r="N19" s="73">
        <v>0</v>
      </c>
      <c r="O19" s="73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8" t="s">
        <v>5</v>
      </c>
      <c r="Z19" s="118" t="s">
        <v>5</v>
      </c>
      <c r="AA19" s="118" t="s">
        <v>5</v>
      </c>
      <c r="AB19" s="118" t="s">
        <v>5</v>
      </c>
      <c r="AC19" s="129" t="s">
        <v>5</v>
      </c>
      <c r="AD19" s="75">
        <v>0</v>
      </c>
      <c r="AE19" s="75">
        <v>0</v>
      </c>
      <c r="AF19" s="75">
        <v>0</v>
      </c>
    </row>
    <row r="20" spans="1:32" ht="12" customHeight="1" x14ac:dyDescent="0.25">
      <c r="B20" s="77" t="s">
        <v>13</v>
      </c>
      <c r="C20" s="78">
        <f t="shared" ref="C20:P20" si="0">+SUM(C4:C19)</f>
        <v>335031.63</v>
      </c>
      <c r="D20" s="78">
        <f t="shared" si="0"/>
        <v>337396.07999999996</v>
      </c>
      <c r="E20" s="78">
        <f t="shared" si="0"/>
        <v>340390.56</v>
      </c>
      <c r="F20" s="78">
        <f t="shared" si="0"/>
        <v>340056.02999999997</v>
      </c>
      <c r="G20" s="78">
        <f t="shared" si="0"/>
        <v>339080.55000000005</v>
      </c>
      <c r="H20" s="78">
        <f t="shared" si="0"/>
        <v>340111.52999999997</v>
      </c>
      <c r="I20" s="78">
        <f t="shared" si="0"/>
        <v>343023</v>
      </c>
      <c r="J20" s="78">
        <f t="shared" si="0"/>
        <v>344025</v>
      </c>
      <c r="K20" s="78">
        <f t="shared" si="0"/>
        <v>345929</v>
      </c>
      <c r="L20" s="79">
        <f t="shared" si="0"/>
        <v>332119</v>
      </c>
      <c r="M20" s="78">
        <f t="shared" si="0"/>
        <v>332774</v>
      </c>
      <c r="N20" s="78">
        <f t="shared" si="0"/>
        <v>332150</v>
      </c>
      <c r="O20" s="78">
        <f t="shared" si="0"/>
        <v>332277</v>
      </c>
      <c r="P20" s="78">
        <f t="shared" si="0"/>
        <v>332812</v>
      </c>
      <c r="Q20" s="78">
        <f t="shared" ref="Q20:R20" si="1">+SUM(Q4:Q19)</f>
        <v>332642</v>
      </c>
      <c r="R20" s="78">
        <f t="shared" si="1"/>
        <v>333062</v>
      </c>
      <c r="S20" s="78">
        <f t="shared" ref="S20:W20" si="2">+SUM(S4:S19)</f>
        <v>333345</v>
      </c>
      <c r="T20" s="78">
        <f t="shared" si="2"/>
        <v>333460</v>
      </c>
      <c r="U20" s="78">
        <f t="shared" si="2"/>
        <v>335893.3</v>
      </c>
      <c r="V20" s="78">
        <f t="shared" si="2"/>
        <v>334826</v>
      </c>
      <c r="W20" s="78">
        <f t="shared" si="2"/>
        <v>335642.2</v>
      </c>
      <c r="X20" s="78">
        <f t="shared" ref="X20:Y20" si="3">+SUM(X4:X19)</f>
        <v>335279</v>
      </c>
      <c r="Y20" s="78">
        <f t="shared" si="3"/>
        <v>335690</v>
      </c>
      <c r="Z20" s="78">
        <f t="shared" ref="Z20:AA20" si="4">+SUM(Z4:Z19)</f>
        <v>335666</v>
      </c>
      <c r="AA20" s="78">
        <f t="shared" si="4"/>
        <v>336240</v>
      </c>
      <c r="AB20" s="78">
        <f t="shared" ref="AB20" si="5">+SUM(AB4:AB19)</f>
        <v>336240</v>
      </c>
      <c r="AC20" s="78">
        <f>+SUM(AC4:AC19)</f>
        <v>335893</v>
      </c>
      <c r="AD20" s="78">
        <f t="shared" ref="AD20" si="6">+SUM(AD4:AD19)</f>
        <v>335826</v>
      </c>
      <c r="AE20" s="78">
        <f>+SUM(AE4:AE19)</f>
        <v>334737</v>
      </c>
      <c r="AF20" s="78">
        <f>+SUM(AF4:AF19)</f>
        <v>334845</v>
      </c>
    </row>
    <row r="21" spans="1:32" ht="12" customHeight="1" x14ac:dyDescent="0.25">
      <c r="C21" s="80"/>
    </row>
    <row r="22" spans="1:32" ht="12" customHeight="1" x14ac:dyDescent="0.25">
      <c r="B22" s="272" t="s">
        <v>263</v>
      </c>
      <c r="C22" s="91" t="str">
        <f t="shared" ref="C22:AF22" si="7">+C$2</f>
        <v>IQ 17</v>
      </c>
      <c r="D22" s="91" t="str">
        <f t="shared" si="7"/>
        <v>IIQ 17</v>
      </c>
      <c r="E22" s="91" t="str">
        <f t="shared" si="7"/>
        <v>IIIQ 17</v>
      </c>
      <c r="F22" s="91" t="str">
        <f t="shared" si="7"/>
        <v>IVQ 17</v>
      </c>
      <c r="G22" s="91" t="str">
        <f t="shared" si="7"/>
        <v>IQ 18</v>
      </c>
      <c r="H22" s="91" t="str">
        <f t="shared" si="7"/>
        <v>IIQ 18</v>
      </c>
      <c r="I22" s="91" t="str">
        <f t="shared" si="7"/>
        <v>IIIQ 18</v>
      </c>
      <c r="J22" s="91" t="str">
        <f t="shared" si="7"/>
        <v>IVQ 18</v>
      </c>
      <c r="K22" s="91" t="str">
        <f t="shared" si="7"/>
        <v>IQ 19</v>
      </c>
      <c r="L22" s="91" t="str">
        <f t="shared" si="7"/>
        <v>IIQ 19</v>
      </c>
      <c r="M22" s="91" t="str">
        <f t="shared" si="7"/>
        <v>IIIQ 19</v>
      </c>
      <c r="N22" s="91" t="str">
        <f t="shared" si="7"/>
        <v>IVQ 19</v>
      </c>
      <c r="O22" s="91" t="str">
        <f t="shared" si="7"/>
        <v>IQ 20</v>
      </c>
      <c r="P22" s="91" t="str">
        <f t="shared" si="7"/>
        <v>IIQ 20</v>
      </c>
      <c r="Q22" s="91" t="str">
        <f t="shared" si="7"/>
        <v>IIIQ 20</v>
      </c>
      <c r="R22" s="91" t="str">
        <f t="shared" si="7"/>
        <v>IVQ 20</v>
      </c>
      <c r="S22" s="91" t="str">
        <f t="shared" si="7"/>
        <v>IQ 21</v>
      </c>
      <c r="T22" s="91" t="str">
        <f t="shared" si="7"/>
        <v>IIQ 21</v>
      </c>
      <c r="U22" s="91" t="str">
        <f t="shared" si="7"/>
        <v>IIIQ 21</v>
      </c>
      <c r="V22" s="91" t="str">
        <f t="shared" si="7"/>
        <v>IVQ 21</v>
      </c>
      <c r="W22" s="91" t="str">
        <f t="shared" si="7"/>
        <v>IQ 22</v>
      </c>
      <c r="X22" s="91" t="str">
        <f t="shared" si="7"/>
        <v>IIQ 22</v>
      </c>
      <c r="Y22" s="91" t="str">
        <f t="shared" si="7"/>
        <v>IIIQ 22</v>
      </c>
      <c r="Z22" s="91" t="str">
        <f t="shared" si="7"/>
        <v>IVQ 22</v>
      </c>
      <c r="AA22" s="91" t="str">
        <f t="shared" si="7"/>
        <v>IQ 23</v>
      </c>
      <c r="AB22" s="91" t="str">
        <f t="shared" si="7"/>
        <v>IIQ 23</v>
      </c>
      <c r="AC22" s="91" t="str">
        <f t="shared" si="7"/>
        <v>IIIQ 23</v>
      </c>
      <c r="AD22" s="91" t="str">
        <f t="shared" si="7"/>
        <v>IVQ 23</v>
      </c>
      <c r="AE22" s="91" t="str">
        <f t="shared" si="7"/>
        <v>IQ 24</v>
      </c>
      <c r="AF22" s="91" t="str">
        <f t="shared" si="7"/>
        <v>IIQ 24</v>
      </c>
    </row>
    <row r="23" spans="1:32" ht="12" customHeight="1" x14ac:dyDescent="0.25">
      <c r="B23" s="272"/>
      <c r="C23" s="93">
        <f t="shared" ref="C23:AF23" si="8">+C$3</f>
        <v>42614</v>
      </c>
      <c r="D23" s="93">
        <f t="shared" si="8"/>
        <v>42705</v>
      </c>
      <c r="E23" s="93">
        <f t="shared" si="8"/>
        <v>42795</v>
      </c>
      <c r="F23" s="93">
        <f t="shared" si="8"/>
        <v>42887</v>
      </c>
      <c r="G23" s="93">
        <f t="shared" si="8"/>
        <v>42979</v>
      </c>
      <c r="H23" s="93">
        <f t="shared" si="8"/>
        <v>43070</v>
      </c>
      <c r="I23" s="93">
        <f t="shared" si="8"/>
        <v>43160</v>
      </c>
      <c r="J23" s="93">
        <f t="shared" si="8"/>
        <v>43252</v>
      </c>
      <c r="K23" s="93">
        <f t="shared" si="8"/>
        <v>43344</v>
      </c>
      <c r="L23" s="93">
        <f t="shared" si="8"/>
        <v>43435</v>
      </c>
      <c r="M23" s="93">
        <f t="shared" si="8"/>
        <v>43525</v>
      </c>
      <c r="N23" s="93">
        <f t="shared" si="8"/>
        <v>43617</v>
      </c>
      <c r="O23" s="93">
        <f t="shared" si="8"/>
        <v>43709</v>
      </c>
      <c r="P23" s="93">
        <f t="shared" si="8"/>
        <v>43800</v>
      </c>
      <c r="Q23" s="93">
        <f t="shared" si="8"/>
        <v>43891</v>
      </c>
      <c r="R23" s="93">
        <f t="shared" si="8"/>
        <v>43983</v>
      </c>
      <c r="S23" s="93">
        <f t="shared" si="8"/>
        <v>44075</v>
      </c>
      <c r="T23" s="93">
        <f t="shared" si="8"/>
        <v>44166</v>
      </c>
      <c r="U23" s="93">
        <f t="shared" si="8"/>
        <v>44256</v>
      </c>
      <c r="V23" s="93">
        <f t="shared" si="8"/>
        <v>44348</v>
      </c>
      <c r="W23" s="93">
        <f t="shared" si="8"/>
        <v>44440</v>
      </c>
      <c r="X23" s="93">
        <f t="shared" si="8"/>
        <v>44440</v>
      </c>
      <c r="Y23" s="93">
        <f t="shared" si="8"/>
        <v>44621</v>
      </c>
      <c r="Z23" s="93">
        <f t="shared" si="8"/>
        <v>44742</v>
      </c>
      <c r="AA23" s="93">
        <f t="shared" si="8"/>
        <v>44834</v>
      </c>
      <c r="AB23" s="93">
        <f t="shared" si="8"/>
        <v>44926</v>
      </c>
      <c r="AC23" s="93">
        <f t="shared" si="8"/>
        <v>45016</v>
      </c>
      <c r="AD23" s="93">
        <f t="shared" si="8"/>
        <v>45107</v>
      </c>
      <c r="AE23" s="93">
        <f t="shared" si="8"/>
        <v>45199</v>
      </c>
      <c r="AF23" s="93">
        <f t="shared" si="8"/>
        <v>45291</v>
      </c>
    </row>
    <row r="24" spans="1:32" ht="12" customHeight="1" x14ac:dyDescent="0.25">
      <c r="A24" s="72" t="s">
        <v>199</v>
      </c>
      <c r="B24" s="69" t="s">
        <v>0</v>
      </c>
      <c r="C24" s="81">
        <v>0.99547226704300318</v>
      </c>
      <c r="D24" s="81">
        <v>0.99546820626384058</v>
      </c>
      <c r="E24" s="81">
        <v>0.99546552932299825</v>
      </c>
      <c r="F24" s="81">
        <v>0.99348413843777683</v>
      </c>
      <c r="G24" s="81">
        <v>0.98783607308490995</v>
      </c>
      <c r="H24" s="81">
        <v>0.98674501515859769</v>
      </c>
      <c r="I24" s="81">
        <v>1</v>
      </c>
      <c r="J24" s="82">
        <v>0.995</v>
      </c>
      <c r="K24" s="82">
        <v>0.995</v>
      </c>
      <c r="L24" s="82">
        <v>0.995</v>
      </c>
      <c r="M24" s="82">
        <v>0.9821021544378673</v>
      </c>
      <c r="N24" s="83">
        <v>0.99070572529897072</v>
      </c>
      <c r="O24" s="83">
        <v>0.98099999999999998</v>
      </c>
      <c r="P24" s="83">
        <v>0.99099999999999999</v>
      </c>
      <c r="Q24" s="83">
        <v>0.98099999999999998</v>
      </c>
      <c r="R24" s="83">
        <v>0.92400000000000004</v>
      </c>
      <c r="S24" s="83">
        <v>0.94499999999999995</v>
      </c>
      <c r="T24" s="83">
        <v>0.96799999999999997</v>
      </c>
      <c r="U24" s="83">
        <v>0.98195338020303402</v>
      </c>
      <c r="V24" s="83">
        <v>0.98401319412849308</v>
      </c>
      <c r="W24" s="83">
        <v>0.99696078162717761</v>
      </c>
      <c r="X24" s="83">
        <v>1</v>
      </c>
      <c r="Y24" s="83">
        <v>0.95</v>
      </c>
      <c r="Z24" s="83">
        <v>0.98</v>
      </c>
      <c r="AA24" s="101">
        <v>0.99099999999999999</v>
      </c>
      <c r="AB24" s="101">
        <v>0.99099999999999999</v>
      </c>
      <c r="AC24" s="101">
        <v>0.99299999999999999</v>
      </c>
      <c r="AD24" s="83">
        <v>1</v>
      </c>
      <c r="AE24" s="83">
        <v>0.998</v>
      </c>
      <c r="AF24" s="167" t="s">
        <v>315</v>
      </c>
    </row>
    <row r="25" spans="1:32" ht="12" customHeight="1" x14ac:dyDescent="0.25">
      <c r="A25" s="72" t="s">
        <v>200</v>
      </c>
      <c r="B25" s="69" t="s">
        <v>201</v>
      </c>
      <c r="C25" s="81">
        <v>1</v>
      </c>
      <c r="D25" s="81">
        <v>0.99759168450672553</v>
      </c>
      <c r="E25" s="81">
        <v>0.99377500495309035</v>
      </c>
      <c r="F25" s="81">
        <v>0.96768410888265077</v>
      </c>
      <c r="G25" s="81">
        <v>0.99548827143533081</v>
      </c>
      <c r="H25" s="81">
        <v>1</v>
      </c>
      <c r="I25" s="81">
        <v>0.99</v>
      </c>
      <c r="J25" s="82">
        <v>0.99099999999999999</v>
      </c>
      <c r="K25" s="82">
        <v>0.995</v>
      </c>
      <c r="L25" s="82">
        <v>0.998</v>
      </c>
      <c r="M25" s="82">
        <v>0.98387509236459059</v>
      </c>
      <c r="N25" s="83">
        <v>0.98668155702013594</v>
      </c>
      <c r="O25" s="83">
        <v>0.97699999999999998</v>
      </c>
      <c r="P25" s="83">
        <v>0.98099999999999998</v>
      </c>
      <c r="Q25" s="83">
        <v>0.97899999999999998</v>
      </c>
      <c r="R25" s="83">
        <v>0.95199999999999996</v>
      </c>
      <c r="S25" s="83">
        <v>0.94599999999999995</v>
      </c>
      <c r="T25" s="83">
        <v>0.97099999999999997</v>
      </c>
      <c r="U25" s="83">
        <v>0.99784827586206892</v>
      </c>
      <c r="V25" s="83">
        <v>0.99661609424820274</v>
      </c>
      <c r="W25" s="83">
        <v>0.95809454808714545</v>
      </c>
      <c r="X25" s="83">
        <v>0.96099999999999997</v>
      </c>
      <c r="Y25" s="83">
        <v>0.97199999999999998</v>
      </c>
      <c r="Z25" s="83">
        <v>0.98899999999999999</v>
      </c>
      <c r="AA25" s="101">
        <v>0.98899999999999999</v>
      </c>
      <c r="AB25" s="101">
        <v>0.98599999999999999</v>
      </c>
      <c r="AC25" s="101">
        <v>0.98699999999999999</v>
      </c>
      <c r="AD25" s="83">
        <v>0.99471759884692823</v>
      </c>
      <c r="AE25" s="83">
        <v>0.995</v>
      </c>
      <c r="AF25" s="167" t="s">
        <v>316</v>
      </c>
    </row>
    <row r="26" spans="1:32" ht="12" customHeight="1" x14ac:dyDescent="0.25">
      <c r="A26" s="72" t="s">
        <v>202</v>
      </c>
      <c r="B26" s="69" t="s">
        <v>2</v>
      </c>
      <c r="C26" s="81">
        <v>1</v>
      </c>
      <c r="D26" s="81">
        <v>0.9993562618793268</v>
      </c>
      <c r="E26" s="81">
        <v>0.99325579718584822</v>
      </c>
      <c r="F26" s="81">
        <v>0.9926905692815351</v>
      </c>
      <c r="G26" s="81">
        <v>0.99592102709147878</v>
      </c>
      <c r="H26" s="81">
        <v>0.99902882260279424</v>
      </c>
      <c r="I26" s="81">
        <v>0.997</v>
      </c>
      <c r="J26" s="82">
        <v>0.98899999999999999</v>
      </c>
      <c r="K26" s="82">
        <v>0.99</v>
      </c>
      <c r="L26" s="82">
        <v>0.99199999999999999</v>
      </c>
      <c r="M26" s="82">
        <v>0.98451808862155921</v>
      </c>
      <c r="N26" s="83">
        <v>0.98582477112486355</v>
      </c>
      <c r="O26" s="83">
        <v>0.99099999999999999</v>
      </c>
      <c r="P26" s="83">
        <v>0.94699999999999995</v>
      </c>
      <c r="Q26" s="83">
        <v>0.99299999999999999</v>
      </c>
      <c r="R26" s="83">
        <v>0.97399999999999998</v>
      </c>
      <c r="S26" s="83">
        <v>0.96199999999999997</v>
      </c>
      <c r="T26" s="83">
        <v>0.67600000000000005</v>
      </c>
      <c r="U26" s="83">
        <v>0.68650085250462589</v>
      </c>
      <c r="V26" s="83">
        <v>0.64807885443391777</v>
      </c>
      <c r="W26" s="83">
        <v>0.68191878071786727</v>
      </c>
      <c r="X26" s="83">
        <v>0.64827348607976742</v>
      </c>
      <c r="Y26" s="83">
        <v>0.81</v>
      </c>
      <c r="Z26" s="83">
        <v>0.81399999999999995</v>
      </c>
      <c r="AA26" s="101">
        <v>0.86599999999999999</v>
      </c>
      <c r="AB26" s="101">
        <v>0.86199999999999999</v>
      </c>
      <c r="AC26" s="101">
        <v>0.92200000000000004</v>
      </c>
      <c r="AD26" s="83">
        <v>0.92548375871863087</v>
      </c>
      <c r="AE26" s="83">
        <v>0.95199999999999996</v>
      </c>
      <c r="AF26" s="167" t="s">
        <v>317</v>
      </c>
    </row>
    <row r="27" spans="1:32" ht="12" customHeight="1" x14ac:dyDescent="0.25">
      <c r="A27" s="72" t="s">
        <v>203</v>
      </c>
      <c r="B27" s="69" t="s">
        <v>3</v>
      </c>
      <c r="C27" s="81">
        <v>0.8987851075578619</v>
      </c>
      <c r="D27" s="81">
        <v>0.92263844177803789</v>
      </c>
      <c r="E27" s="81">
        <v>0.92130790539783192</v>
      </c>
      <c r="F27" s="81">
        <v>0.98141262749995994</v>
      </c>
      <c r="G27" s="81">
        <v>0.99778066003746935</v>
      </c>
      <c r="H27" s="81">
        <v>0.9941861981361485</v>
      </c>
      <c r="I27" s="81">
        <v>0.98799999999999999</v>
      </c>
      <c r="J27" s="82">
        <v>0.998</v>
      </c>
      <c r="K27" s="82">
        <v>0.98399999999999999</v>
      </c>
      <c r="L27" s="82">
        <v>0.98399999999999999</v>
      </c>
      <c r="M27" s="82">
        <v>0.98615376299296975</v>
      </c>
      <c r="N27" s="83">
        <v>0.9792792936021647</v>
      </c>
      <c r="O27" s="83">
        <v>0.98099999999999998</v>
      </c>
      <c r="P27" s="83">
        <v>0.98599999999999999</v>
      </c>
      <c r="Q27" s="83">
        <v>0.99099999999999999</v>
      </c>
      <c r="R27" s="83">
        <v>0.97299999999999998</v>
      </c>
      <c r="S27" s="83">
        <v>0.97399999999999998</v>
      </c>
      <c r="T27" s="83">
        <v>0.98199999999999998</v>
      </c>
      <c r="U27" s="83">
        <v>0.91380483646142441</v>
      </c>
      <c r="V27" s="83">
        <v>0.90593717507949878</v>
      </c>
      <c r="W27" s="83">
        <v>0.8528873811312736</v>
      </c>
      <c r="X27" s="83">
        <v>0.99311642873947925</v>
      </c>
      <c r="Y27" s="83">
        <v>0.98199999999999998</v>
      </c>
      <c r="Z27" s="83">
        <v>0.997</v>
      </c>
      <c r="AA27" s="101">
        <v>0.93700000000000006</v>
      </c>
      <c r="AB27" s="101">
        <v>0.93799999999999994</v>
      </c>
      <c r="AC27" s="101">
        <v>0.96099999999999997</v>
      </c>
      <c r="AD27" s="83">
        <v>0.96079978786807418</v>
      </c>
      <c r="AE27" s="83">
        <v>0.997</v>
      </c>
      <c r="AF27" s="167" t="s">
        <v>315</v>
      </c>
    </row>
    <row r="28" spans="1:32" ht="12" customHeight="1" x14ac:dyDescent="0.25">
      <c r="A28" s="72" t="s">
        <v>204</v>
      </c>
      <c r="B28" s="69" t="s">
        <v>4</v>
      </c>
      <c r="C28" s="81">
        <v>0.99569633915579936</v>
      </c>
      <c r="D28" s="81">
        <v>1</v>
      </c>
      <c r="E28" s="81">
        <v>0.95455608420390237</v>
      </c>
      <c r="F28" s="81">
        <v>0.97585791973332314</v>
      </c>
      <c r="G28" s="81">
        <v>0.98826894689224032</v>
      </c>
      <c r="H28" s="81">
        <v>0.99362442157751663</v>
      </c>
      <c r="I28" s="81">
        <v>0.97699999999999998</v>
      </c>
      <c r="J28" s="82">
        <v>0.97099999999999997</v>
      </c>
      <c r="K28" s="82">
        <v>0.98799999999999999</v>
      </c>
      <c r="L28" s="82">
        <v>0.93400000000000005</v>
      </c>
      <c r="M28" s="82">
        <v>0.90549540221816649</v>
      </c>
      <c r="N28" s="83">
        <v>0.93464963044407257</v>
      </c>
      <c r="O28" s="83">
        <v>0.94699999999999995</v>
      </c>
      <c r="P28" s="83">
        <v>0.94699999999999995</v>
      </c>
      <c r="Q28" s="83">
        <v>0.92500000000000004</v>
      </c>
      <c r="R28" s="83">
        <v>0.91800000000000004</v>
      </c>
      <c r="S28" s="83">
        <v>0.89700000000000002</v>
      </c>
      <c r="T28" s="83">
        <v>0.90200000000000002</v>
      </c>
      <c r="U28" s="83">
        <v>0.8832759599547565</v>
      </c>
      <c r="V28" s="83">
        <v>0.87762490885047617</v>
      </c>
      <c r="W28" s="83">
        <v>0.87389556611861419</v>
      </c>
      <c r="X28" s="83">
        <v>0.9115803550509779</v>
      </c>
      <c r="Y28" s="83">
        <v>0.91600000000000004</v>
      </c>
      <c r="Z28" s="83">
        <v>0.92400000000000004</v>
      </c>
      <c r="AA28" s="101">
        <v>0.92100000000000004</v>
      </c>
      <c r="AB28" s="101">
        <v>0.92100000000000004</v>
      </c>
      <c r="AC28" s="101">
        <v>0.92100000000000004</v>
      </c>
      <c r="AD28" s="83">
        <v>0.92732520131869556</v>
      </c>
      <c r="AE28" s="83">
        <v>0.92400000000000004</v>
      </c>
      <c r="AF28" s="167" t="s">
        <v>318</v>
      </c>
    </row>
    <row r="29" spans="1:32" ht="12" customHeight="1" x14ac:dyDescent="0.25">
      <c r="A29" s="72" t="s">
        <v>205</v>
      </c>
      <c r="B29" s="69" t="s">
        <v>206</v>
      </c>
      <c r="C29" s="81">
        <v>0.95656569665698465</v>
      </c>
      <c r="D29" s="81">
        <v>0.96038119339983852</v>
      </c>
      <c r="E29" s="81">
        <v>0.97599144598261889</v>
      </c>
      <c r="F29" s="81">
        <v>0.97173766867707811</v>
      </c>
      <c r="G29" s="81">
        <v>0.9512303032117182</v>
      </c>
      <c r="H29" s="81">
        <v>1</v>
      </c>
      <c r="I29" s="81">
        <v>0.997</v>
      </c>
      <c r="J29" s="82">
        <v>0.96099999999999997</v>
      </c>
      <c r="K29" s="82">
        <v>0.90400000000000003</v>
      </c>
      <c r="L29" s="82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96">
        <v>0</v>
      </c>
      <c r="AB29" s="96">
        <v>0</v>
      </c>
      <c r="AC29" s="96">
        <v>0</v>
      </c>
      <c r="AD29" s="96">
        <v>0</v>
      </c>
      <c r="AE29" s="96">
        <v>0</v>
      </c>
      <c r="AF29" s="168">
        <v>0</v>
      </c>
    </row>
    <row r="30" spans="1:32" ht="12" customHeight="1" x14ac:dyDescent="0.25">
      <c r="A30" s="72" t="s">
        <v>207</v>
      </c>
      <c r="B30" s="69" t="s">
        <v>208</v>
      </c>
      <c r="C30" s="81">
        <v>0.99848137131386216</v>
      </c>
      <c r="D30" s="81">
        <v>1</v>
      </c>
      <c r="E30" s="81">
        <v>0.9970100685078942</v>
      </c>
      <c r="F30" s="81">
        <v>0.99869189038708128</v>
      </c>
      <c r="G30" s="81">
        <v>0.99474331859024778</v>
      </c>
      <c r="H30" s="81">
        <v>0.99859351685958164</v>
      </c>
      <c r="I30" s="81">
        <v>0.996</v>
      </c>
      <c r="J30" s="82">
        <v>0.995</v>
      </c>
      <c r="K30" s="82">
        <v>1</v>
      </c>
      <c r="L30" s="82">
        <v>0.745</v>
      </c>
      <c r="M30" s="82">
        <v>0.73508488284637052</v>
      </c>
      <c r="N30" s="83">
        <v>0.74482521328004292</v>
      </c>
      <c r="O30" s="83">
        <v>0.75600000000000001</v>
      </c>
      <c r="P30" s="83">
        <v>0.77800000000000002</v>
      </c>
      <c r="Q30" s="83">
        <v>0.75700000000000001</v>
      </c>
      <c r="R30" s="83">
        <v>0.75</v>
      </c>
      <c r="S30" s="83">
        <v>0.71699999999999997</v>
      </c>
      <c r="T30" s="83">
        <v>0.63200000000000001</v>
      </c>
      <c r="U30" s="83">
        <v>0.72971761902883792</v>
      </c>
      <c r="V30" s="83">
        <v>0.80734972430795904</v>
      </c>
      <c r="W30" s="83">
        <v>0.83058744843086929</v>
      </c>
      <c r="X30" s="83">
        <v>0.79450301999598261</v>
      </c>
      <c r="Y30" s="83">
        <v>0.80900000000000005</v>
      </c>
      <c r="Z30" s="83">
        <v>0.83499999999999996</v>
      </c>
      <c r="AA30" s="101">
        <v>0.89600000000000002</v>
      </c>
      <c r="AB30" s="101">
        <v>0.89300000000000002</v>
      </c>
      <c r="AC30" s="101">
        <v>0.97799999999999998</v>
      </c>
      <c r="AD30" s="83">
        <v>0.98644946035860082</v>
      </c>
      <c r="AE30" s="83">
        <v>0.99199999999999999</v>
      </c>
      <c r="AF30" s="167" t="s">
        <v>316</v>
      </c>
    </row>
    <row r="31" spans="1:32" ht="12" customHeight="1" x14ac:dyDescent="0.25">
      <c r="A31" s="72" t="s">
        <v>209</v>
      </c>
      <c r="B31" s="69" t="s">
        <v>6</v>
      </c>
      <c r="C31" s="81">
        <v>1</v>
      </c>
      <c r="D31" s="81">
        <v>0.99596787305303547</v>
      </c>
      <c r="E31" s="81">
        <v>1</v>
      </c>
      <c r="F31" s="81">
        <v>1</v>
      </c>
      <c r="G31" s="81">
        <v>1</v>
      </c>
      <c r="H31" s="81">
        <v>1</v>
      </c>
      <c r="I31" s="81">
        <v>1</v>
      </c>
      <c r="J31" s="82">
        <v>0.97699999999999998</v>
      </c>
      <c r="K31" s="82">
        <v>0.998</v>
      </c>
      <c r="L31" s="82">
        <v>0.97799999999999998</v>
      </c>
      <c r="M31" s="82">
        <v>0.98971373335834678</v>
      </c>
      <c r="N31" s="83">
        <v>0.98954203060760515</v>
      </c>
      <c r="O31" s="83">
        <v>0.98899999999999999</v>
      </c>
      <c r="P31" s="83">
        <v>0.99</v>
      </c>
      <c r="Q31" s="83">
        <v>0.98299999999999998</v>
      </c>
      <c r="R31" s="83">
        <v>0.97099999999999997</v>
      </c>
      <c r="S31" s="83">
        <v>0.95899999999999996</v>
      </c>
      <c r="T31" s="83">
        <v>0.97799999999999998</v>
      </c>
      <c r="U31" s="83">
        <v>0.90758765645162565</v>
      </c>
      <c r="V31" s="83">
        <v>0.90254346868064739</v>
      </c>
      <c r="W31" s="83">
        <v>0.93467817896389327</v>
      </c>
      <c r="X31" s="83">
        <v>0.98360037794084443</v>
      </c>
      <c r="Y31" s="83">
        <v>0.998</v>
      </c>
      <c r="Z31" s="83">
        <v>1</v>
      </c>
      <c r="AA31" s="101">
        <v>0.997</v>
      </c>
      <c r="AB31" s="101">
        <v>1</v>
      </c>
      <c r="AC31" s="101">
        <v>0.996</v>
      </c>
      <c r="AD31" s="83">
        <v>1</v>
      </c>
      <c r="AE31" s="83">
        <v>1</v>
      </c>
      <c r="AF31" s="167" t="s">
        <v>319</v>
      </c>
    </row>
    <row r="32" spans="1:32" ht="12" customHeight="1" x14ac:dyDescent="0.25">
      <c r="A32" s="72" t="s">
        <v>210</v>
      </c>
      <c r="B32" s="69" t="s">
        <v>7</v>
      </c>
      <c r="C32" s="81">
        <v>0.97311272143940608</v>
      </c>
      <c r="D32" s="81">
        <v>0.97728732716670574</v>
      </c>
      <c r="E32" s="81">
        <v>0.97732590145884946</v>
      </c>
      <c r="F32" s="81">
        <v>0.99986387029016732</v>
      </c>
      <c r="G32" s="81">
        <v>1</v>
      </c>
      <c r="H32" s="81">
        <v>1</v>
      </c>
      <c r="I32" s="81">
        <v>1</v>
      </c>
      <c r="J32" s="82">
        <v>0.997</v>
      </c>
      <c r="K32" s="82">
        <v>1</v>
      </c>
      <c r="L32" s="82">
        <v>0.94699999999999995</v>
      </c>
      <c r="M32" s="82">
        <v>0.99372602563894608</v>
      </c>
      <c r="N32" s="83">
        <v>0.99379428356971</v>
      </c>
      <c r="O32" s="83">
        <v>0.94499999999999995</v>
      </c>
      <c r="P32" s="83">
        <v>1</v>
      </c>
      <c r="Q32" s="83">
        <v>0.94499999999999995</v>
      </c>
      <c r="R32" s="83">
        <v>0.93799999999999994</v>
      </c>
      <c r="S32" s="83">
        <v>1</v>
      </c>
      <c r="T32" s="83">
        <v>1</v>
      </c>
      <c r="U32" s="83">
        <v>1</v>
      </c>
      <c r="V32" s="83">
        <v>1</v>
      </c>
      <c r="W32" s="83">
        <v>1</v>
      </c>
      <c r="X32" s="83">
        <v>1</v>
      </c>
      <c r="Y32" s="83">
        <v>0.92800000000000005</v>
      </c>
      <c r="Z32" s="83">
        <v>1</v>
      </c>
      <c r="AA32" s="101">
        <v>1</v>
      </c>
      <c r="AB32" s="101">
        <v>1</v>
      </c>
      <c r="AC32" s="101">
        <v>0.98099999999999998</v>
      </c>
      <c r="AD32" s="83">
        <v>1</v>
      </c>
      <c r="AE32" s="83">
        <v>1</v>
      </c>
      <c r="AF32" s="167" t="s">
        <v>319</v>
      </c>
    </row>
    <row r="33" spans="1:32" ht="12" customHeight="1" x14ac:dyDescent="0.25">
      <c r="A33" s="72" t="s">
        <v>211</v>
      </c>
      <c r="B33" s="69" t="s">
        <v>212</v>
      </c>
      <c r="C33" s="81">
        <v>1</v>
      </c>
      <c r="D33" s="81">
        <v>0.99389235351864624</v>
      </c>
      <c r="E33" s="81">
        <v>0.99389143777066369</v>
      </c>
      <c r="F33" s="81">
        <v>0.99389784798138403</v>
      </c>
      <c r="G33" s="81">
        <v>0.999999679489464</v>
      </c>
      <c r="H33" s="81">
        <v>0.99389784798138403</v>
      </c>
      <c r="I33" s="81">
        <v>0.998</v>
      </c>
      <c r="J33" s="82">
        <v>0.96799999999999997</v>
      </c>
      <c r="K33" s="82">
        <v>0.96399999999999997</v>
      </c>
      <c r="L33" s="82">
        <v>0.99199999999999999</v>
      </c>
      <c r="M33" s="82">
        <v>0.99045437854619145</v>
      </c>
      <c r="N33" s="83">
        <v>0.99525390445977624</v>
      </c>
      <c r="O33" s="83">
        <v>0.97199999999999998</v>
      </c>
      <c r="P33" s="83">
        <v>0.995</v>
      </c>
      <c r="Q33" s="83">
        <v>0.998</v>
      </c>
      <c r="R33" s="83">
        <v>0.99</v>
      </c>
      <c r="S33" s="83">
        <v>0.996</v>
      </c>
      <c r="T33" s="83">
        <v>0.997</v>
      </c>
      <c r="U33" s="83">
        <v>0.99567797579935702</v>
      </c>
      <c r="V33" s="83">
        <v>0.98120384838816899</v>
      </c>
      <c r="W33" s="83">
        <v>0.97523880750979985</v>
      </c>
      <c r="X33" s="83">
        <v>0.98612437106553297</v>
      </c>
      <c r="Y33" s="83">
        <v>0.99</v>
      </c>
      <c r="Z33" s="83">
        <v>0.96699999999999997</v>
      </c>
      <c r="AA33" s="101">
        <v>0.97799999999999998</v>
      </c>
      <c r="AB33" s="101">
        <v>0.97799999999999998</v>
      </c>
      <c r="AC33" s="101">
        <v>0.97099999999999997</v>
      </c>
      <c r="AD33" s="83">
        <v>1</v>
      </c>
      <c r="AE33" s="83">
        <v>0.998</v>
      </c>
      <c r="AF33" s="167" t="s">
        <v>319</v>
      </c>
    </row>
    <row r="34" spans="1:32" ht="12" customHeight="1" x14ac:dyDescent="0.25">
      <c r="A34" s="72" t="s">
        <v>213</v>
      </c>
      <c r="B34" s="69" t="s">
        <v>214</v>
      </c>
      <c r="C34" s="81">
        <v>1</v>
      </c>
      <c r="D34" s="81">
        <v>0.99513906940473096</v>
      </c>
      <c r="E34" s="81">
        <v>0.99691235044099169</v>
      </c>
      <c r="F34" s="81">
        <v>0.99612738568352521</v>
      </c>
      <c r="G34" s="81">
        <v>0.99999997374299554</v>
      </c>
      <c r="H34" s="81">
        <v>0.99683241373881826</v>
      </c>
      <c r="I34" s="81">
        <v>0.98899999999999999</v>
      </c>
      <c r="J34" s="82">
        <v>0.995</v>
      </c>
      <c r="K34" s="82">
        <v>0.99299999999999999</v>
      </c>
      <c r="L34" s="82">
        <v>0.995</v>
      </c>
      <c r="M34" s="82">
        <v>0.99395238847852474</v>
      </c>
      <c r="N34" s="83">
        <v>0.99570732900139858</v>
      </c>
      <c r="O34" s="83">
        <v>0.998</v>
      </c>
      <c r="P34" s="83">
        <v>0.98899999999999999</v>
      </c>
      <c r="Q34" s="83">
        <v>0.98699999999999999</v>
      </c>
      <c r="R34" s="83">
        <v>0.96699999999999997</v>
      </c>
      <c r="S34" s="83">
        <v>0.98299999999999998</v>
      </c>
      <c r="T34" s="83">
        <v>0.94899999999999995</v>
      </c>
      <c r="U34" s="83">
        <v>0.94677075125688259</v>
      </c>
      <c r="V34" s="83">
        <v>0.95404056499871781</v>
      </c>
      <c r="W34" s="83">
        <v>0.94801495951059922</v>
      </c>
      <c r="X34" s="83">
        <v>0.94232673355381347</v>
      </c>
      <c r="Y34" s="83">
        <v>0.95799999999999996</v>
      </c>
      <c r="Z34" s="83">
        <v>0.96299999999999997</v>
      </c>
      <c r="AA34" s="101">
        <v>0.93300000000000005</v>
      </c>
      <c r="AB34" s="101">
        <v>0.96399999999999997</v>
      </c>
      <c r="AC34" s="101">
        <v>0.95799999999999996</v>
      </c>
      <c r="AD34" s="83">
        <v>0.93797242740872888</v>
      </c>
      <c r="AE34" s="83">
        <v>0.93799999999999994</v>
      </c>
      <c r="AF34" s="167" t="s">
        <v>320</v>
      </c>
    </row>
    <row r="35" spans="1:32" ht="12" customHeight="1" x14ac:dyDescent="0.25">
      <c r="A35" s="72" t="s">
        <v>215</v>
      </c>
      <c r="B35" s="69" t="s">
        <v>216</v>
      </c>
      <c r="C35" s="81">
        <v>0.94891924536572703</v>
      </c>
      <c r="D35" s="81">
        <v>0.94820813363071232</v>
      </c>
      <c r="E35" s="81">
        <v>0.93672502583344763</v>
      </c>
      <c r="F35" s="81">
        <v>0.97100665592337987</v>
      </c>
      <c r="G35" s="81">
        <v>0.96852868065443809</v>
      </c>
      <c r="H35" s="81">
        <v>0.96732014403593625</v>
      </c>
      <c r="I35" s="81">
        <v>0.96</v>
      </c>
      <c r="J35" s="82">
        <v>0.98299999999999998</v>
      </c>
      <c r="K35" s="82">
        <v>0.99399999999999999</v>
      </c>
      <c r="L35" s="82">
        <v>0.999</v>
      </c>
      <c r="M35" s="82">
        <v>0.99180804724852611</v>
      </c>
      <c r="N35" s="83">
        <v>0.97277139973094651</v>
      </c>
      <c r="O35" s="83">
        <v>0.95</v>
      </c>
      <c r="P35" s="83">
        <v>0.98399999999999999</v>
      </c>
      <c r="Q35" s="83">
        <v>0.98</v>
      </c>
      <c r="R35" s="83">
        <v>0.97499999999999998</v>
      </c>
      <c r="S35" s="83">
        <v>0.96</v>
      </c>
      <c r="T35" s="83">
        <v>0.96899999999999997</v>
      </c>
      <c r="U35" s="83">
        <v>0.97377128967253479</v>
      </c>
      <c r="V35" s="83">
        <v>0.97299999999999998</v>
      </c>
      <c r="W35" s="83">
        <v>0.85691114383349221</v>
      </c>
      <c r="X35" s="83">
        <v>0.84111405736723921</v>
      </c>
      <c r="Y35" s="83">
        <v>0.875</v>
      </c>
      <c r="Z35" s="83">
        <v>0.91100000000000003</v>
      </c>
      <c r="AA35" s="101">
        <v>0.88400000000000001</v>
      </c>
      <c r="AB35" s="101">
        <v>0.875</v>
      </c>
      <c r="AC35" s="101">
        <v>0.97099999999999997</v>
      </c>
      <c r="AD35" s="83">
        <v>0.9909872125522331</v>
      </c>
      <c r="AE35" s="83">
        <v>0.98599999999999999</v>
      </c>
      <c r="AF35" s="167" t="s">
        <v>321</v>
      </c>
    </row>
    <row r="36" spans="1:32" ht="12" customHeight="1" x14ac:dyDescent="0.25">
      <c r="A36" s="72" t="s">
        <v>217</v>
      </c>
      <c r="B36" s="69" t="s">
        <v>218</v>
      </c>
      <c r="C36" s="81">
        <v>0.99786159267704599</v>
      </c>
      <c r="D36" s="81">
        <v>1</v>
      </c>
      <c r="E36" s="81">
        <v>0.99347905202123488</v>
      </c>
      <c r="F36" s="81">
        <v>0.98137565685368056</v>
      </c>
      <c r="G36" s="81">
        <v>0.98856908304701008</v>
      </c>
      <c r="H36" s="81">
        <v>0.98585651518217965</v>
      </c>
      <c r="I36" s="81">
        <v>0.98399999999999999</v>
      </c>
      <c r="J36" s="82">
        <v>1</v>
      </c>
      <c r="K36" s="82">
        <v>0.99099999999999999</v>
      </c>
      <c r="L36" s="82">
        <v>0.97599999999999998</v>
      </c>
      <c r="M36" s="82">
        <v>0.98710489944069135</v>
      </c>
      <c r="N36" s="83">
        <v>0.99252404589470256</v>
      </c>
      <c r="O36" s="83">
        <v>0.999</v>
      </c>
      <c r="P36" s="83">
        <v>0.99299999999999999</v>
      </c>
      <c r="Q36" s="83">
        <v>0.98799999999999999</v>
      </c>
      <c r="R36" s="83">
        <v>0.95799999999999996</v>
      </c>
      <c r="S36" s="83">
        <v>0.98099999999999998</v>
      </c>
      <c r="T36" s="83">
        <v>0.95499999999999996</v>
      </c>
      <c r="U36" s="83">
        <v>0.96631880318122254</v>
      </c>
      <c r="V36" s="83">
        <v>0.91365039231475798</v>
      </c>
      <c r="W36" s="83">
        <v>0.97608624887696771</v>
      </c>
      <c r="X36" s="83">
        <v>0.98990247522818708</v>
      </c>
      <c r="Y36" s="83">
        <v>1</v>
      </c>
      <c r="Z36" s="83">
        <v>1</v>
      </c>
      <c r="AA36" s="101">
        <v>0.98799999999999999</v>
      </c>
      <c r="AB36" s="101">
        <v>1</v>
      </c>
      <c r="AC36" s="101">
        <v>0.98599999999999999</v>
      </c>
      <c r="AD36" s="83">
        <v>0.97745147606842442</v>
      </c>
      <c r="AE36" s="83">
        <v>0.99</v>
      </c>
      <c r="AF36" s="167" t="s">
        <v>319</v>
      </c>
    </row>
    <row r="37" spans="1:32" ht="12" customHeight="1" x14ac:dyDescent="0.25">
      <c r="A37" s="72" t="s">
        <v>219</v>
      </c>
      <c r="B37" s="69" t="s">
        <v>180</v>
      </c>
      <c r="C37" s="81">
        <v>0.96914644361623348</v>
      </c>
      <c r="D37" s="81">
        <v>0.9737326378833282</v>
      </c>
      <c r="E37" s="81">
        <v>0.99339505401321604</v>
      </c>
      <c r="F37" s="81">
        <v>0.97581326143021818</v>
      </c>
      <c r="G37" s="81">
        <v>0.95948466313811587</v>
      </c>
      <c r="H37" s="81">
        <v>0.96132037396667724</v>
      </c>
      <c r="I37" s="81">
        <v>0.94899999999999995</v>
      </c>
      <c r="J37" s="82">
        <v>0.94899999999999995</v>
      </c>
      <c r="K37" s="82">
        <v>0.96599999999999997</v>
      </c>
      <c r="L37" s="82">
        <v>0.95499999999999996</v>
      </c>
      <c r="M37" s="82">
        <v>0.94439690988428682</v>
      </c>
      <c r="N37" s="83">
        <v>0.94604452843447751</v>
      </c>
      <c r="O37" s="83">
        <v>0.95699999999999996</v>
      </c>
      <c r="P37" s="83">
        <v>0.96</v>
      </c>
      <c r="Q37" s="83">
        <v>0.99399999999999999</v>
      </c>
      <c r="R37" s="83">
        <v>0.99</v>
      </c>
      <c r="S37" s="83">
        <v>0.97399999999999998</v>
      </c>
      <c r="T37" s="83">
        <v>0.96499999999999997</v>
      </c>
      <c r="U37" s="83">
        <v>0.96159576842175232</v>
      </c>
      <c r="V37" s="83">
        <v>0.96159576842175243</v>
      </c>
      <c r="W37" s="83">
        <v>0.97258590645135257</v>
      </c>
      <c r="X37" s="83">
        <v>0.96753730811780958</v>
      </c>
      <c r="Y37" s="83">
        <v>0.96799999999999997</v>
      </c>
      <c r="Z37" s="83">
        <v>0.97099999999999997</v>
      </c>
      <c r="AA37" s="101">
        <v>0.97099999999999997</v>
      </c>
      <c r="AB37" s="101">
        <v>0.97699999999999998</v>
      </c>
      <c r="AC37" s="101">
        <v>0.96899999999999997</v>
      </c>
      <c r="AD37" s="83">
        <v>0.9678582790072694</v>
      </c>
      <c r="AE37" s="83">
        <v>0.97</v>
      </c>
      <c r="AF37" s="167" t="s">
        <v>322</v>
      </c>
    </row>
    <row r="38" spans="1:32" ht="12" customHeight="1" x14ac:dyDescent="0.25">
      <c r="A38" s="72" t="s">
        <v>220</v>
      </c>
      <c r="B38" s="69" t="s">
        <v>12</v>
      </c>
      <c r="C38" s="81">
        <v>0.97173186323382787</v>
      </c>
      <c r="D38" s="81">
        <v>0.97444580502488987</v>
      </c>
      <c r="E38" s="81">
        <v>0.93837163526675016</v>
      </c>
      <c r="F38" s="81">
        <v>0.96379070243702647</v>
      </c>
      <c r="G38" s="81">
        <v>0.95352001916826912</v>
      </c>
      <c r="H38" s="81">
        <v>0.97141458680652093</v>
      </c>
      <c r="I38" s="81">
        <v>0.94099999999999995</v>
      </c>
      <c r="J38" s="82">
        <v>0.94899999999999995</v>
      </c>
      <c r="K38" s="82">
        <v>0.97</v>
      </c>
      <c r="L38" s="82">
        <v>0.95699999999999996</v>
      </c>
      <c r="M38" s="82">
        <v>0.94911024798531751</v>
      </c>
      <c r="N38" s="83">
        <v>0.96235820221953272</v>
      </c>
      <c r="O38" s="83">
        <v>0.96899999999999997</v>
      </c>
      <c r="P38" s="83">
        <v>0.96599999999999997</v>
      </c>
      <c r="Q38" s="83">
        <v>0.96599999999999997</v>
      </c>
      <c r="R38" s="83">
        <v>0.96199999999999997</v>
      </c>
      <c r="S38" s="83">
        <v>0.93899999999999995</v>
      </c>
      <c r="T38" s="83">
        <v>0.92200000000000004</v>
      </c>
      <c r="U38" s="83">
        <v>0.89835263434942814</v>
      </c>
      <c r="V38" s="83">
        <v>0.92352303416528758</v>
      </c>
      <c r="W38" s="83">
        <v>0.92199369766936867</v>
      </c>
      <c r="X38" s="83">
        <v>0.95870400418559554</v>
      </c>
      <c r="Y38" s="83">
        <v>0.96199999999999997</v>
      </c>
      <c r="Z38" s="83">
        <v>0.97399999999999998</v>
      </c>
      <c r="AA38" s="101">
        <v>0.98</v>
      </c>
      <c r="AB38" s="101">
        <v>0.98</v>
      </c>
      <c r="AC38" s="101">
        <v>0.97299999999999998</v>
      </c>
      <c r="AD38" s="83">
        <v>0.96678174192428967</v>
      </c>
      <c r="AE38" s="83">
        <v>0.98699999999999999</v>
      </c>
      <c r="AF38" s="167" t="s">
        <v>323</v>
      </c>
    </row>
    <row r="39" spans="1:32" ht="12" customHeight="1" x14ac:dyDescent="0.25">
      <c r="A39" s="72" t="s">
        <v>221</v>
      </c>
      <c r="B39" s="69" t="s">
        <v>222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/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96">
        <v>0</v>
      </c>
      <c r="AB39" s="96">
        <v>0</v>
      </c>
      <c r="AC39" s="96">
        <v>0</v>
      </c>
      <c r="AD39" s="96">
        <v>0</v>
      </c>
      <c r="AE39" s="96">
        <v>0</v>
      </c>
      <c r="AF39" s="168">
        <v>0</v>
      </c>
    </row>
    <row r="40" spans="1:32" s="82" customFormat="1" ht="12" customHeight="1" x14ac:dyDescent="0.25">
      <c r="A40" s="86" t="s">
        <v>223</v>
      </c>
      <c r="B40" s="87" t="s">
        <v>13</v>
      </c>
      <c r="C40" s="87">
        <v>0.98356740227780881</v>
      </c>
      <c r="D40" s="87">
        <v>0.98368256086437045</v>
      </c>
      <c r="E40" s="87">
        <v>0.98000479214229674</v>
      </c>
      <c r="F40" s="87">
        <v>0.98543505508566909</v>
      </c>
      <c r="G40" s="87">
        <v>0.98811115266038163</v>
      </c>
      <c r="H40" s="87">
        <v>0.99109836117581784</v>
      </c>
      <c r="I40" s="87">
        <v>0.98599999999999999</v>
      </c>
      <c r="J40" s="87">
        <v>0.98499999999999999</v>
      </c>
      <c r="K40" s="87">
        <v>0.98699999999999999</v>
      </c>
      <c r="L40" s="87">
        <v>0.94899999999999995</v>
      </c>
      <c r="M40" s="87">
        <v>0.94510734434822341</v>
      </c>
      <c r="N40" s="87">
        <v>0.94727940172100444</v>
      </c>
      <c r="O40" s="87">
        <v>0.94299999999999995</v>
      </c>
      <c r="P40" s="87">
        <v>0.95</v>
      </c>
      <c r="Q40" s="87">
        <v>0.94799999999999995</v>
      </c>
      <c r="R40" s="87">
        <v>0.93200000000000005</v>
      </c>
      <c r="S40" s="87">
        <v>0.92800000000000005</v>
      </c>
      <c r="T40" s="87">
        <v>0.88300000000000001</v>
      </c>
      <c r="U40" s="87">
        <v>0.89476299235327827</v>
      </c>
      <c r="V40" s="87">
        <v>0.89900000000000002</v>
      </c>
      <c r="W40" s="87">
        <v>0.89900000000000002</v>
      </c>
      <c r="X40" s="87">
        <v>0.89100000000000001</v>
      </c>
      <c r="Y40" s="87">
        <v>0.91500000000000004</v>
      </c>
      <c r="Z40" s="87">
        <v>0.93100000000000005</v>
      </c>
      <c r="AA40" s="102">
        <v>0.93700000000000006</v>
      </c>
      <c r="AB40" s="102">
        <v>0.93899999999999995</v>
      </c>
      <c r="AC40" s="102">
        <v>0.96799999999999997</v>
      </c>
      <c r="AD40" s="87">
        <v>0.97366635499547383</v>
      </c>
      <c r="AE40" s="87">
        <v>0.98</v>
      </c>
      <c r="AF40" s="87">
        <v>0.98</v>
      </c>
    </row>
    <row r="42" spans="1:32" ht="12" customHeight="1" x14ac:dyDescent="0.25">
      <c r="B42" s="272" t="s">
        <v>264</v>
      </c>
      <c r="C42" s="91" t="str">
        <f t="shared" ref="C42:AF42" si="9">+C$2</f>
        <v>IQ 17</v>
      </c>
      <c r="D42" s="91" t="str">
        <f t="shared" si="9"/>
        <v>IIQ 17</v>
      </c>
      <c r="E42" s="91" t="str">
        <f t="shared" si="9"/>
        <v>IIIQ 17</v>
      </c>
      <c r="F42" s="91" t="str">
        <f t="shared" si="9"/>
        <v>IVQ 17</v>
      </c>
      <c r="G42" s="91" t="str">
        <f t="shared" si="9"/>
        <v>IQ 18</v>
      </c>
      <c r="H42" s="91" t="str">
        <f t="shared" si="9"/>
        <v>IIQ 18</v>
      </c>
      <c r="I42" s="91" t="str">
        <f t="shared" si="9"/>
        <v>IIIQ 18</v>
      </c>
      <c r="J42" s="91" t="str">
        <f t="shared" si="9"/>
        <v>IVQ 18</v>
      </c>
      <c r="K42" s="91" t="str">
        <f t="shared" si="9"/>
        <v>IQ 19</v>
      </c>
      <c r="L42" s="91" t="str">
        <f t="shared" si="9"/>
        <v>IIQ 19</v>
      </c>
      <c r="M42" s="91" t="str">
        <f t="shared" si="9"/>
        <v>IIIQ 19</v>
      </c>
      <c r="N42" s="91" t="str">
        <f t="shared" si="9"/>
        <v>IVQ 19</v>
      </c>
      <c r="O42" s="91" t="str">
        <f t="shared" si="9"/>
        <v>IQ 20</v>
      </c>
      <c r="P42" s="91" t="str">
        <f t="shared" si="9"/>
        <v>IIQ 20</v>
      </c>
      <c r="Q42" s="91" t="str">
        <f t="shared" si="9"/>
        <v>IIIQ 20</v>
      </c>
      <c r="R42" s="91" t="str">
        <f t="shared" si="9"/>
        <v>IVQ 20</v>
      </c>
      <c r="S42" s="91" t="str">
        <f t="shared" si="9"/>
        <v>IQ 21</v>
      </c>
      <c r="T42" s="91" t="str">
        <f t="shared" si="9"/>
        <v>IIQ 21</v>
      </c>
      <c r="U42" s="91" t="str">
        <f t="shared" si="9"/>
        <v>IIIQ 21</v>
      </c>
      <c r="V42" s="91" t="str">
        <f t="shared" si="9"/>
        <v>IVQ 21</v>
      </c>
      <c r="W42" s="91" t="str">
        <f t="shared" si="9"/>
        <v>IQ 22</v>
      </c>
      <c r="X42" s="91" t="str">
        <f t="shared" si="9"/>
        <v>IIQ 22</v>
      </c>
      <c r="Y42" s="91" t="str">
        <f t="shared" si="9"/>
        <v>IIIQ 22</v>
      </c>
      <c r="Z42" s="91" t="str">
        <f t="shared" si="9"/>
        <v>IVQ 22</v>
      </c>
      <c r="AA42" s="91" t="str">
        <f t="shared" si="9"/>
        <v>IQ 23</v>
      </c>
      <c r="AB42" s="91" t="str">
        <f t="shared" si="9"/>
        <v>IIQ 23</v>
      </c>
      <c r="AC42" s="91" t="str">
        <f t="shared" si="9"/>
        <v>IIIQ 23</v>
      </c>
      <c r="AD42" s="91" t="str">
        <f t="shared" si="9"/>
        <v>IVQ 23</v>
      </c>
      <c r="AE42" s="91" t="str">
        <f t="shared" si="9"/>
        <v>IQ 24</v>
      </c>
      <c r="AF42" s="91" t="str">
        <f t="shared" si="9"/>
        <v>IIQ 24</v>
      </c>
    </row>
    <row r="43" spans="1:32" ht="12" customHeight="1" x14ac:dyDescent="0.25">
      <c r="B43" s="272"/>
      <c r="C43" s="93">
        <f t="shared" ref="C43:AF43" si="10">+C$3</f>
        <v>42614</v>
      </c>
      <c r="D43" s="93">
        <f t="shared" si="10"/>
        <v>42705</v>
      </c>
      <c r="E43" s="93">
        <f t="shared" si="10"/>
        <v>42795</v>
      </c>
      <c r="F43" s="93">
        <f t="shared" si="10"/>
        <v>42887</v>
      </c>
      <c r="G43" s="93">
        <f t="shared" si="10"/>
        <v>42979</v>
      </c>
      <c r="H43" s="93">
        <f t="shared" si="10"/>
        <v>43070</v>
      </c>
      <c r="I43" s="93">
        <f t="shared" si="10"/>
        <v>43160</v>
      </c>
      <c r="J43" s="93">
        <f t="shared" si="10"/>
        <v>43252</v>
      </c>
      <c r="K43" s="93">
        <f t="shared" si="10"/>
        <v>43344</v>
      </c>
      <c r="L43" s="93">
        <f t="shared" si="10"/>
        <v>43435</v>
      </c>
      <c r="M43" s="93">
        <f t="shared" si="10"/>
        <v>43525</v>
      </c>
      <c r="N43" s="93">
        <f t="shared" si="10"/>
        <v>43617</v>
      </c>
      <c r="O43" s="93">
        <f t="shared" si="10"/>
        <v>43709</v>
      </c>
      <c r="P43" s="93">
        <f t="shared" si="10"/>
        <v>43800</v>
      </c>
      <c r="Q43" s="93">
        <f t="shared" si="10"/>
        <v>43891</v>
      </c>
      <c r="R43" s="93">
        <f t="shared" si="10"/>
        <v>43983</v>
      </c>
      <c r="S43" s="93">
        <f t="shared" si="10"/>
        <v>44075</v>
      </c>
      <c r="T43" s="93">
        <f t="shared" si="10"/>
        <v>44166</v>
      </c>
      <c r="U43" s="93">
        <f t="shared" si="10"/>
        <v>44256</v>
      </c>
      <c r="V43" s="93">
        <f t="shared" si="10"/>
        <v>44348</v>
      </c>
      <c r="W43" s="93">
        <f t="shared" si="10"/>
        <v>44440</v>
      </c>
      <c r="X43" s="93">
        <f t="shared" si="10"/>
        <v>44440</v>
      </c>
      <c r="Y43" s="93">
        <f t="shared" si="10"/>
        <v>44621</v>
      </c>
      <c r="Z43" s="93">
        <f t="shared" si="10"/>
        <v>44742</v>
      </c>
      <c r="AA43" s="93">
        <f t="shared" si="10"/>
        <v>44834</v>
      </c>
      <c r="AB43" s="93">
        <f t="shared" si="10"/>
        <v>44926</v>
      </c>
      <c r="AC43" s="93">
        <f t="shared" si="10"/>
        <v>45016</v>
      </c>
      <c r="AD43" s="93">
        <f t="shared" si="10"/>
        <v>45107</v>
      </c>
      <c r="AE43" s="93">
        <f t="shared" si="10"/>
        <v>45199</v>
      </c>
      <c r="AF43" s="93">
        <f t="shared" si="10"/>
        <v>45291</v>
      </c>
    </row>
    <row r="44" spans="1:32" ht="12" customHeight="1" x14ac:dyDescent="0.25">
      <c r="A44" s="72" t="s">
        <v>199</v>
      </c>
      <c r="B44" s="69" t="s">
        <v>0</v>
      </c>
      <c r="C44" s="73">
        <v>143</v>
      </c>
      <c r="D44" s="73">
        <v>144</v>
      </c>
      <c r="E44" s="73">
        <v>143</v>
      </c>
      <c r="F44" s="73">
        <v>143</v>
      </c>
      <c r="G44" s="73">
        <v>143</v>
      </c>
      <c r="H44" s="73">
        <v>138</v>
      </c>
      <c r="I44" s="73">
        <v>136</v>
      </c>
      <c r="J44" s="74">
        <v>136</v>
      </c>
      <c r="K44" s="74">
        <v>137</v>
      </c>
      <c r="L44" s="74">
        <v>136</v>
      </c>
      <c r="M44" s="74">
        <v>135</v>
      </c>
      <c r="N44" s="74">
        <v>134</v>
      </c>
      <c r="O44" s="74">
        <v>135</v>
      </c>
      <c r="P44" s="74">
        <v>136</v>
      </c>
      <c r="Q44" s="74">
        <v>136</v>
      </c>
      <c r="R44" s="74">
        <v>136</v>
      </c>
      <c r="S44" s="74">
        <v>136</v>
      </c>
      <c r="T44" s="74">
        <v>135</v>
      </c>
      <c r="U44" s="74">
        <v>132</v>
      </c>
      <c r="V44" s="74">
        <v>132</v>
      </c>
      <c r="W44" s="74">
        <v>133</v>
      </c>
      <c r="X44" s="74">
        <v>144</v>
      </c>
      <c r="Y44" s="74">
        <v>145</v>
      </c>
      <c r="Z44" s="74">
        <v>142</v>
      </c>
      <c r="AA44" s="74">
        <v>142</v>
      </c>
      <c r="AB44" s="74">
        <v>140</v>
      </c>
      <c r="AC44" s="74">
        <v>141</v>
      </c>
      <c r="AD44" s="74">
        <v>141</v>
      </c>
      <c r="AE44" s="74">
        <v>141</v>
      </c>
      <c r="AF44" s="74">
        <v>141</v>
      </c>
    </row>
    <row r="45" spans="1:32" ht="12" customHeight="1" x14ac:dyDescent="0.25">
      <c r="A45" s="72" t="s">
        <v>200</v>
      </c>
      <c r="B45" s="69" t="s">
        <v>201</v>
      </c>
      <c r="C45" s="73">
        <v>171</v>
      </c>
      <c r="D45" s="73">
        <v>172</v>
      </c>
      <c r="E45" s="73">
        <v>171</v>
      </c>
      <c r="F45" s="73">
        <v>171</v>
      </c>
      <c r="G45" s="73">
        <v>171</v>
      </c>
      <c r="H45" s="73">
        <v>171</v>
      </c>
      <c r="I45" s="73">
        <v>171</v>
      </c>
      <c r="J45" s="74">
        <v>170</v>
      </c>
      <c r="K45" s="74">
        <v>171</v>
      </c>
      <c r="L45" s="74">
        <v>171</v>
      </c>
      <c r="M45" s="74">
        <v>168</v>
      </c>
      <c r="N45" s="74">
        <v>166</v>
      </c>
      <c r="O45" s="74">
        <v>165</v>
      </c>
      <c r="P45" s="74">
        <v>164</v>
      </c>
      <c r="Q45" s="74">
        <v>164</v>
      </c>
      <c r="R45" s="74">
        <v>164</v>
      </c>
      <c r="S45" s="74">
        <v>163</v>
      </c>
      <c r="T45" s="74">
        <v>162</v>
      </c>
      <c r="U45" s="74">
        <v>162</v>
      </c>
      <c r="V45" s="74">
        <v>162</v>
      </c>
      <c r="W45" s="74">
        <v>159</v>
      </c>
      <c r="X45" s="74">
        <v>159</v>
      </c>
      <c r="Y45" s="74">
        <v>158</v>
      </c>
      <c r="Z45" s="74">
        <v>159</v>
      </c>
      <c r="AA45" s="74">
        <v>162</v>
      </c>
      <c r="AB45" s="74">
        <v>160</v>
      </c>
      <c r="AC45" s="74">
        <v>162</v>
      </c>
      <c r="AD45" s="74">
        <v>157</v>
      </c>
      <c r="AE45" s="74">
        <v>156</v>
      </c>
      <c r="AF45" s="74">
        <v>156</v>
      </c>
    </row>
    <row r="46" spans="1:32" ht="12" customHeight="1" x14ac:dyDescent="0.25">
      <c r="A46" s="72" t="s">
        <v>202</v>
      </c>
      <c r="B46" s="69" t="s">
        <v>2</v>
      </c>
      <c r="C46" s="73">
        <v>135</v>
      </c>
      <c r="D46" s="73">
        <v>136</v>
      </c>
      <c r="E46" s="73">
        <v>136</v>
      </c>
      <c r="F46" s="73">
        <v>136</v>
      </c>
      <c r="G46" s="73">
        <v>135</v>
      </c>
      <c r="H46" s="73">
        <v>134</v>
      </c>
      <c r="I46" s="73">
        <v>131</v>
      </c>
      <c r="J46" s="74">
        <v>132</v>
      </c>
      <c r="K46" s="74">
        <v>132</v>
      </c>
      <c r="L46" s="74">
        <v>131</v>
      </c>
      <c r="M46" s="74">
        <v>131</v>
      </c>
      <c r="N46" s="74">
        <v>129</v>
      </c>
      <c r="O46" s="74">
        <v>127</v>
      </c>
      <c r="P46" s="74">
        <v>129</v>
      </c>
      <c r="Q46" s="74">
        <v>127</v>
      </c>
      <c r="R46" s="74">
        <v>125</v>
      </c>
      <c r="S46" s="74">
        <v>126</v>
      </c>
      <c r="T46" s="74">
        <v>126</v>
      </c>
      <c r="U46" s="74">
        <v>128</v>
      </c>
      <c r="V46" s="74">
        <v>126</v>
      </c>
      <c r="W46" s="74">
        <v>125</v>
      </c>
      <c r="X46" s="74">
        <v>123</v>
      </c>
      <c r="Y46" s="74">
        <v>124</v>
      </c>
      <c r="Z46" s="74">
        <v>123</v>
      </c>
      <c r="AA46" s="74">
        <v>124</v>
      </c>
      <c r="AB46" s="74">
        <v>124</v>
      </c>
      <c r="AC46" s="74">
        <v>123</v>
      </c>
      <c r="AD46" s="74">
        <v>122</v>
      </c>
      <c r="AE46" s="74">
        <v>121</v>
      </c>
      <c r="AF46" s="74">
        <v>121</v>
      </c>
    </row>
    <row r="47" spans="1:32" ht="12" customHeight="1" x14ac:dyDescent="0.25">
      <c r="A47" s="72" t="s">
        <v>203</v>
      </c>
      <c r="B47" s="69" t="s">
        <v>3</v>
      </c>
      <c r="C47" s="73">
        <v>111</v>
      </c>
      <c r="D47" s="73">
        <v>113</v>
      </c>
      <c r="E47" s="73">
        <v>113</v>
      </c>
      <c r="F47" s="73">
        <v>113</v>
      </c>
      <c r="G47" s="73">
        <v>113</v>
      </c>
      <c r="H47" s="73">
        <v>114</v>
      </c>
      <c r="I47" s="73">
        <v>114</v>
      </c>
      <c r="J47" s="74">
        <v>114</v>
      </c>
      <c r="K47" s="74">
        <v>115</v>
      </c>
      <c r="L47" s="74">
        <v>114</v>
      </c>
      <c r="M47" s="74">
        <v>114</v>
      </c>
      <c r="N47" s="74">
        <v>114</v>
      </c>
      <c r="O47" s="74">
        <v>114</v>
      </c>
      <c r="P47" s="74">
        <v>114</v>
      </c>
      <c r="Q47" s="74">
        <v>114</v>
      </c>
      <c r="R47" s="74">
        <v>114</v>
      </c>
      <c r="S47" s="74">
        <v>114</v>
      </c>
      <c r="T47" s="74">
        <v>112</v>
      </c>
      <c r="U47" s="74">
        <v>112</v>
      </c>
      <c r="V47" s="74">
        <v>112</v>
      </c>
      <c r="W47" s="74">
        <v>112</v>
      </c>
      <c r="X47" s="74">
        <v>114</v>
      </c>
      <c r="Y47" s="74">
        <v>112</v>
      </c>
      <c r="Z47" s="74">
        <v>110</v>
      </c>
      <c r="AA47" s="74">
        <v>112</v>
      </c>
      <c r="AB47" s="74">
        <v>111</v>
      </c>
      <c r="AC47" s="74">
        <v>112</v>
      </c>
      <c r="AD47" s="74">
        <v>107</v>
      </c>
      <c r="AE47" s="74">
        <v>107</v>
      </c>
      <c r="AF47" s="74">
        <v>107</v>
      </c>
    </row>
    <row r="48" spans="1:32" ht="12" customHeight="1" x14ac:dyDescent="0.25">
      <c r="A48" s="72" t="s">
        <v>204</v>
      </c>
      <c r="B48" s="69" t="s">
        <v>4</v>
      </c>
      <c r="C48" s="73">
        <v>83</v>
      </c>
      <c r="D48" s="73">
        <v>90</v>
      </c>
      <c r="E48" s="73">
        <v>91</v>
      </c>
      <c r="F48" s="73">
        <v>91</v>
      </c>
      <c r="G48" s="73">
        <v>91</v>
      </c>
      <c r="H48" s="73">
        <v>92</v>
      </c>
      <c r="I48" s="73">
        <v>87</v>
      </c>
      <c r="J48" s="74">
        <v>86</v>
      </c>
      <c r="K48" s="74">
        <v>86</v>
      </c>
      <c r="L48" s="74">
        <v>86</v>
      </c>
      <c r="M48" s="74">
        <v>86</v>
      </c>
      <c r="N48" s="74">
        <v>85</v>
      </c>
      <c r="O48" s="74">
        <v>89</v>
      </c>
      <c r="P48" s="74">
        <v>89</v>
      </c>
      <c r="Q48" s="74">
        <v>89</v>
      </c>
      <c r="R48" s="74">
        <v>89</v>
      </c>
      <c r="S48" s="74">
        <v>89</v>
      </c>
      <c r="T48" s="74">
        <v>89</v>
      </c>
      <c r="U48" s="74">
        <v>89</v>
      </c>
      <c r="V48" s="74">
        <v>89</v>
      </c>
      <c r="W48" s="74">
        <v>89</v>
      </c>
      <c r="X48" s="74">
        <v>90</v>
      </c>
      <c r="Y48" s="74">
        <v>89</v>
      </c>
      <c r="Z48" s="74">
        <v>90</v>
      </c>
      <c r="AA48" s="74">
        <v>90</v>
      </c>
      <c r="AB48" s="74">
        <v>91</v>
      </c>
      <c r="AC48" s="74">
        <v>91</v>
      </c>
      <c r="AD48" s="74">
        <v>90</v>
      </c>
      <c r="AE48" s="74">
        <v>90</v>
      </c>
      <c r="AF48" s="74">
        <v>90</v>
      </c>
    </row>
    <row r="49" spans="1:32" ht="12" customHeight="1" x14ac:dyDescent="0.25">
      <c r="A49" s="72" t="s">
        <v>205</v>
      </c>
      <c r="B49" s="69" t="s">
        <v>206</v>
      </c>
      <c r="C49" s="73">
        <v>62</v>
      </c>
      <c r="D49" s="73">
        <v>63</v>
      </c>
      <c r="E49" s="73">
        <v>59</v>
      </c>
      <c r="F49" s="73">
        <v>61</v>
      </c>
      <c r="G49" s="73">
        <v>61</v>
      </c>
      <c r="H49" s="73">
        <v>61</v>
      </c>
      <c r="I49" s="73">
        <v>62</v>
      </c>
      <c r="J49" s="74">
        <v>62</v>
      </c>
      <c r="K49" s="74">
        <v>62</v>
      </c>
      <c r="L49" s="96">
        <v>0</v>
      </c>
      <c r="M49" s="96">
        <v>0</v>
      </c>
      <c r="N49" s="96">
        <v>0</v>
      </c>
      <c r="O49" s="96">
        <v>0</v>
      </c>
      <c r="P49" s="96">
        <v>0</v>
      </c>
      <c r="Q49" s="96">
        <v>0</v>
      </c>
      <c r="R49" s="96">
        <v>0</v>
      </c>
      <c r="S49" s="96">
        <v>0</v>
      </c>
      <c r="T49" s="96">
        <v>0</v>
      </c>
      <c r="U49" s="96">
        <v>0</v>
      </c>
      <c r="V49" s="96">
        <v>0</v>
      </c>
      <c r="W49" s="96">
        <v>0</v>
      </c>
      <c r="X49" s="96">
        <v>0</v>
      </c>
      <c r="Y49" s="96">
        <v>0</v>
      </c>
      <c r="Z49" s="96">
        <v>0</v>
      </c>
      <c r="AA49" s="96">
        <v>0</v>
      </c>
      <c r="AB49" s="96">
        <v>0</v>
      </c>
      <c r="AC49" s="96">
        <v>0</v>
      </c>
      <c r="AD49" s="74">
        <v>0</v>
      </c>
      <c r="AE49" s="74">
        <v>0</v>
      </c>
      <c r="AF49" s="74">
        <v>0</v>
      </c>
    </row>
    <row r="50" spans="1:32" ht="12" customHeight="1" x14ac:dyDescent="0.25">
      <c r="A50" s="72" t="s">
        <v>207</v>
      </c>
      <c r="B50" s="69" t="s">
        <v>208</v>
      </c>
      <c r="C50" s="73">
        <v>151</v>
      </c>
      <c r="D50" s="73">
        <v>159</v>
      </c>
      <c r="E50" s="73">
        <v>158</v>
      </c>
      <c r="F50" s="73">
        <v>158</v>
      </c>
      <c r="G50" s="73">
        <v>158</v>
      </c>
      <c r="H50" s="73">
        <v>156</v>
      </c>
      <c r="I50" s="73">
        <v>157</v>
      </c>
      <c r="J50" s="74">
        <v>157</v>
      </c>
      <c r="K50" s="74">
        <v>157</v>
      </c>
      <c r="L50" s="74">
        <v>157</v>
      </c>
      <c r="M50" s="74">
        <v>156</v>
      </c>
      <c r="N50" s="74">
        <v>169</v>
      </c>
      <c r="O50" s="74">
        <v>155</v>
      </c>
      <c r="P50" s="74">
        <v>167</v>
      </c>
      <c r="Q50" s="74">
        <v>167</v>
      </c>
      <c r="R50" s="74">
        <v>167</v>
      </c>
      <c r="S50" s="74">
        <v>164</v>
      </c>
      <c r="T50" s="74">
        <v>166</v>
      </c>
      <c r="U50" s="74">
        <v>163</v>
      </c>
      <c r="V50" s="74">
        <v>164</v>
      </c>
      <c r="W50" s="74">
        <v>164</v>
      </c>
      <c r="X50" s="74">
        <v>163</v>
      </c>
      <c r="Y50" s="74">
        <v>163</v>
      </c>
      <c r="Z50" s="74">
        <v>163</v>
      </c>
      <c r="AA50" s="74">
        <v>165</v>
      </c>
      <c r="AB50" s="74">
        <v>163</v>
      </c>
      <c r="AC50" s="74">
        <v>162</v>
      </c>
      <c r="AD50" s="74">
        <v>163</v>
      </c>
      <c r="AE50" s="74">
        <v>162</v>
      </c>
      <c r="AF50" s="74">
        <v>162</v>
      </c>
    </row>
    <row r="51" spans="1:32" ht="12" customHeight="1" x14ac:dyDescent="0.25">
      <c r="A51" s="72" t="s">
        <v>209</v>
      </c>
      <c r="B51" s="69" t="s">
        <v>6</v>
      </c>
      <c r="C51" s="73">
        <v>78</v>
      </c>
      <c r="D51" s="73">
        <v>78</v>
      </c>
      <c r="E51" s="73">
        <v>79</v>
      </c>
      <c r="F51" s="73">
        <v>79</v>
      </c>
      <c r="G51" s="73">
        <v>79</v>
      </c>
      <c r="H51" s="73">
        <v>79</v>
      </c>
      <c r="I51" s="73">
        <v>79</v>
      </c>
      <c r="J51" s="74">
        <v>79</v>
      </c>
      <c r="K51" s="74">
        <v>80</v>
      </c>
      <c r="L51" s="74">
        <v>79</v>
      </c>
      <c r="M51" s="74">
        <v>79</v>
      </c>
      <c r="N51" s="74">
        <v>79</v>
      </c>
      <c r="O51" s="74">
        <v>79</v>
      </c>
      <c r="P51" s="74">
        <v>79</v>
      </c>
      <c r="Q51" s="74">
        <v>79</v>
      </c>
      <c r="R51" s="74">
        <v>79</v>
      </c>
      <c r="S51" s="74">
        <v>79</v>
      </c>
      <c r="T51" s="74">
        <v>79</v>
      </c>
      <c r="U51" s="74">
        <v>78</v>
      </c>
      <c r="V51" s="74">
        <v>78</v>
      </c>
      <c r="W51" s="74">
        <v>78</v>
      </c>
      <c r="X51" s="74">
        <v>75</v>
      </c>
      <c r="Y51" s="74">
        <v>78</v>
      </c>
      <c r="Z51" s="74">
        <v>74</v>
      </c>
      <c r="AA51" s="74">
        <v>74</v>
      </c>
      <c r="AB51" s="74">
        <v>73</v>
      </c>
      <c r="AC51" s="74">
        <v>74</v>
      </c>
      <c r="AD51" s="74">
        <v>74</v>
      </c>
      <c r="AE51" s="74">
        <v>74</v>
      </c>
      <c r="AF51" s="74">
        <v>74</v>
      </c>
    </row>
    <row r="52" spans="1:32" ht="12" customHeight="1" x14ac:dyDescent="0.25">
      <c r="A52" s="72" t="s">
        <v>210</v>
      </c>
      <c r="B52" s="69" t="s">
        <v>7</v>
      </c>
      <c r="C52" s="73">
        <v>63</v>
      </c>
      <c r="D52" s="73">
        <v>66</v>
      </c>
      <c r="E52" s="73">
        <v>67</v>
      </c>
      <c r="F52" s="73">
        <v>67</v>
      </c>
      <c r="G52" s="73">
        <v>67</v>
      </c>
      <c r="H52" s="73">
        <v>69</v>
      </c>
      <c r="I52" s="73">
        <v>69</v>
      </c>
      <c r="J52" s="74">
        <v>68</v>
      </c>
      <c r="K52" s="74">
        <v>68</v>
      </c>
      <c r="L52" s="74">
        <v>68</v>
      </c>
      <c r="M52" s="74">
        <v>65</v>
      </c>
      <c r="N52" s="74">
        <v>65</v>
      </c>
      <c r="O52" s="74">
        <v>65</v>
      </c>
      <c r="P52" s="74">
        <v>65</v>
      </c>
      <c r="Q52" s="74">
        <v>65</v>
      </c>
      <c r="R52" s="74">
        <v>65</v>
      </c>
      <c r="S52" s="74">
        <v>65</v>
      </c>
      <c r="T52" s="74">
        <v>65</v>
      </c>
      <c r="U52" s="74">
        <v>65</v>
      </c>
      <c r="V52" s="74">
        <v>65</v>
      </c>
      <c r="W52" s="74">
        <v>65</v>
      </c>
      <c r="X52" s="74">
        <v>64</v>
      </c>
      <c r="Y52" s="74">
        <v>64</v>
      </c>
      <c r="Z52" s="74">
        <v>64</v>
      </c>
      <c r="AA52" s="74">
        <v>64</v>
      </c>
      <c r="AB52" s="74">
        <v>67</v>
      </c>
      <c r="AC52" s="74">
        <v>67</v>
      </c>
      <c r="AD52" s="74">
        <v>63</v>
      </c>
      <c r="AE52" s="74">
        <v>63</v>
      </c>
      <c r="AF52" s="74">
        <v>63</v>
      </c>
    </row>
    <row r="53" spans="1:32" ht="12" customHeight="1" x14ac:dyDescent="0.25">
      <c r="A53" s="72" t="s">
        <v>211</v>
      </c>
      <c r="B53" s="69" t="s">
        <v>212</v>
      </c>
      <c r="C53" s="73">
        <v>89</v>
      </c>
      <c r="D53" s="73">
        <v>90</v>
      </c>
      <c r="E53" s="73">
        <v>90</v>
      </c>
      <c r="F53" s="73">
        <v>90</v>
      </c>
      <c r="G53" s="73">
        <v>90</v>
      </c>
      <c r="H53" s="73">
        <v>90</v>
      </c>
      <c r="I53" s="73">
        <v>90</v>
      </c>
      <c r="J53" s="74">
        <v>88</v>
      </c>
      <c r="K53" s="74">
        <v>87</v>
      </c>
      <c r="L53" s="74">
        <v>87</v>
      </c>
      <c r="M53" s="74">
        <v>87</v>
      </c>
      <c r="N53" s="74">
        <v>86</v>
      </c>
      <c r="O53" s="74">
        <v>86</v>
      </c>
      <c r="P53" s="74">
        <v>86</v>
      </c>
      <c r="Q53" s="74">
        <v>85</v>
      </c>
      <c r="R53" s="74">
        <v>85</v>
      </c>
      <c r="S53" s="74">
        <v>85</v>
      </c>
      <c r="T53" s="74">
        <v>85</v>
      </c>
      <c r="U53" s="74">
        <v>85</v>
      </c>
      <c r="V53" s="74">
        <v>84</v>
      </c>
      <c r="W53" s="74">
        <v>84</v>
      </c>
      <c r="X53" s="74">
        <v>84</v>
      </c>
      <c r="Y53" s="74">
        <v>84</v>
      </c>
      <c r="Z53" s="74">
        <v>84</v>
      </c>
      <c r="AA53" s="74">
        <v>85</v>
      </c>
      <c r="AB53" s="74">
        <v>85</v>
      </c>
      <c r="AC53" s="74">
        <v>85</v>
      </c>
      <c r="AD53" s="74">
        <v>84</v>
      </c>
      <c r="AE53" s="74">
        <v>84</v>
      </c>
      <c r="AF53" s="74">
        <v>83</v>
      </c>
    </row>
    <row r="54" spans="1:32" ht="12" customHeight="1" x14ac:dyDescent="0.25">
      <c r="A54" s="72" t="s">
        <v>213</v>
      </c>
      <c r="B54" s="69" t="s">
        <v>214</v>
      </c>
      <c r="C54" s="73">
        <v>144</v>
      </c>
      <c r="D54" s="73">
        <v>149</v>
      </c>
      <c r="E54" s="73">
        <v>150</v>
      </c>
      <c r="F54" s="73">
        <v>150</v>
      </c>
      <c r="G54" s="73">
        <v>150</v>
      </c>
      <c r="H54" s="73">
        <v>149</v>
      </c>
      <c r="I54" s="73">
        <v>141</v>
      </c>
      <c r="J54" s="74">
        <v>141</v>
      </c>
      <c r="K54" s="74">
        <v>140</v>
      </c>
      <c r="L54" s="74">
        <v>140</v>
      </c>
      <c r="M54" s="74">
        <v>140</v>
      </c>
      <c r="N54" s="74">
        <v>140</v>
      </c>
      <c r="O54" s="74">
        <v>141</v>
      </c>
      <c r="P54" s="74">
        <v>141</v>
      </c>
      <c r="Q54" s="74">
        <v>141</v>
      </c>
      <c r="R54" s="74">
        <v>142</v>
      </c>
      <c r="S54" s="74">
        <v>140</v>
      </c>
      <c r="T54" s="74">
        <v>139</v>
      </c>
      <c r="U54" s="74">
        <v>139</v>
      </c>
      <c r="V54" s="74">
        <v>138</v>
      </c>
      <c r="W54" s="74">
        <v>138</v>
      </c>
      <c r="X54" s="74">
        <v>136</v>
      </c>
      <c r="Y54" s="74">
        <v>136</v>
      </c>
      <c r="Z54" s="74">
        <v>135</v>
      </c>
      <c r="AA54" s="74">
        <v>136</v>
      </c>
      <c r="AB54" s="74">
        <v>136</v>
      </c>
      <c r="AC54" s="74">
        <v>137</v>
      </c>
      <c r="AD54" s="74">
        <v>131</v>
      </c>
      <c r="AE54" s="74">
        <v>132</v>
      </c>
      <c r="AF54" s="74">
        <v>132</v>
      </c>
    </row>
    <row r="55" spans="1:32" ht="12" customHeight="1" x14ac:dyDescent="0.25">
      <c r="A55" s="72" t="s">
        <v>215</v>
      </c>
      <c r="B55" s="69" t="s">
        <v>216</v>
      </c>
      <c r="C55" s="73">
        <v>140</v>
      </c>
      <c r="D55" s="73">
        <v>141</v>
      </c>
      <c r="E55" s="73">
        <v>142</v>
      </c>
      <c r="F55" s="73">
        <v>142</v>
      </c>
      <c r="G55" s="73">
        <v>142</v>
      </c>
      <c r="H55" s="73">
        <v>141</v>
      </c>
      <c r="I55" s="73">
        <v>141</v>
      </c>
      <c r="J55" s="74">
        <v>141</v>
      </c>
      <c r="K55" s="74">
        <v>141</v>
      </c>
      <c r="L55" s="74">
        <v>141</v>
      </c>
      <c r="M55" s="74">
        <v>140</v>
      </c>
      <c r="N55" s="74">
        <v>130</v>
      </c>
      <c r="O55" s="74">
        <v>127</v>
      </c>
      <c r="P55" s="74">
        <v>129</v>
      </c>
      <c r="Q55" s="74">
        <v>128</v>
      </c>
      <c r="R55" s="74">
        <v>129</v>
      </c>
      <c r="S55" s="74">
        <v>127</v>
      </c>
      <c r="T55" s="74">
        <v>127</v>
      </c>
      <c r="U55" s="74">
        <v>129</v>
      </c>
      <c r="V55" s="74">
        <v>129</v>
      </c>
      <c r="W55" s="74">
        <v>131</v>
      </c>
      <c r="X55" s="74">
        <v>129</v>
      </c>
      <c r="Y55" s="74">
        <v>130</v>
      </c>
      <c r="Z55" s="74">
        <v>127</v>
      </c>
      <c r="AA55" s="74">
        <v>127</v>
      </c>
      <c r="AB55" s="74">
        <v>128</v>
      </c>
      <c r="AC55" s="74">
        <v>127</v>
      </c>
      <c r="AD55" s="74">
        <v>124</v>
      </c>
      <c r="AE55" s="74">
        <v>120</v>
      </c>
      <c r="AF55" s="74">
        <v>119</v>
      </c>
    </row>
    <row r="56" spans="1:32" ht="12" customHeight="1" x14ac:dyDescent="0.25">
      <c r="A56" s="72" t="s">
        <v>217</v>
      </c>
      <c r="B56" s="69" t="s">
        <v>218</v>
      </c>
      <c r="C56" s="73">
        <v>109</v>
      </c>
      <c r="D56" s="73">
        <v>109</v>
      </c>
      <c r="E56" s="73">
        <v>108</v>
      </c>
      <c r="F56" s="73">
        <v>108</v>
      </c>
      <c r="G56" s="73">
        <v>108</v>
      </c>
      <c r="H56" s="73">
        <v>106</v>
      </c>
      <c r="I56" s="73">
        <v>105</v>
      </c>
      <c r="J56" s="74">
        <v>105</v>
      </c>
      <c r="K56" s="74">
        <v>105</v>
      </c>
      <c r="L56" s="74">
        <v>104</v>
      </c>
      <c r="M56" s="74">
        <v>105</v>
      </c>
      <c r="N56" s="74">
        <v>102</v>
      </c>
      <c r="O56" s="74">
        <v>104</v>
      </c>
      <c r="P56" s="74">
        <v>104</v>
      </c>
      <c r="Q56" s="74">
        <v>104</v>
      </c>
      <c r="R56" s="74">
        <v>104</v>
      </c>
      <c r="S56" s="74">
        <v>104</v>
      </c>
      <c r="T56" s="74">
        <v>104</v>
      </c>
      <c r="U56" s="74">
        <v>104</v>
      </c>
      <c r="V56" s="74">
        <v>104</v>
      </c>
      <c r="W56" s="74">
        <v>105</v>
      </c>
      <c r="X56" s="74">
        <v>106</v>
      </c>
      <c r="Y56" s="74">
        <v>101</v>
      </c>
      <c r="Z56" s="74">
        <v>100</v>
      </c>
      <c r="AA56" s="74">
        <v>101</v>
      </c>
      <c r="AB56" s="74">
        <v>103</v>
      </c>
      <c r="AC56" s="74">
        <v>99</v>
      </c>
      <c r="AD56" s="74">
        <v>98</v>
      </c>
      <c r="AE56" s="74">
        <v>98</v>
      </c>
      <c r="AF56" s="74">
        <v>99</v>
      </c>
    </row>
    <row r="57" spans="1:32" ht="12" customHeight="1" x14ac:dyDescent="0.25">
      <c r="A57" s="72" t="s">
        <v>219</v>
      </c>
      <c r="B57" s="69" t="s">
        <v>180</v>
      </c>
      <c r="C57" s="73">
        <v>63</v>
      </c>
      <c r="D57" s="73">
        <v>66</v>
      </c>
      <c r="E57" s="73">
        <v>66</v>
      </c>
      <c r="F57" s="73">
        <v>68</v>
      </c>
      <c r="G57" s="73">
        <v>69</v>
      </c>
      <c r="H57" s="73">
        <v>68</v>
      </c>
      <c r="I57" s="73">
        <v>68</v>
      </c>
      <c r="J57" s="74">
        <v>68</v>
      </c>
      <c r="K57" s="74">
        <v>68</v>
      </c>
      <c r="L57" s="74">
        <v>68</v>
      </c>
      <c r="M57" s="74">
        <v>68</v>
      </c>
      <c r="N57" s="74">
        <v>68</v>
      </c>
      <c r="O57" s="74">
        <v>68</v>
      </c>
      <c r="P57" s="74">
        <v>68</v>
      </c>
      <c r="Q57" s="74">
        <v>68</v>
      </c>
      <c r="R57" s="74">
        <v>68</v>
      </c>
      <c r="S57" s="74">
        <v>70</v>
      </c>
      <c r="T57" s="74">
        <v>70</v>
      </c>
      <c r="U57" s="74">
        <v>70</v>
      </c>
      <c r="V57" s="74">
        <v>70</v>
      </c>
      <c r="W57" s="74">
        <v>70</v>
      </c>
      <c r="X57" s="74">
        <v>69</v>
      </c>
      <c r="Y57" s="74">
        <v>69</v>
      </c>
      <c r="Z57" s="74">
        <v>69</v>
      </c>
      <c r="AA57" s="74">
        <v>69</v>
      </c>
      <c r="AB57" s="74">
        <v>68</v>
      </c>
      <c r="AC57" s="74">
        <v>68</v>
      </c>
      <c r="AD57" s="74">
        <v>67</v>
      </c>
      <c r="AE57" s="74">
        <v>67</v>
      </c>
      <c r="AF57" s="74">
        <v>67</v>
      </c>
    </row>
    <row r="58" spans="1:32" ht="12" customHeight="1" x14ac:dyDescent="0.25">
      <c r="A58" s="72" t="s">
        <v>220</v>
      </c>
      <c r="B58" s="69" t="s">
        <v>12</v>
      </c>
      <c r="C58" s="73">
        <v>104</v>
      </c>
      <c r="D58" s="73">
        <v>104</v>
      </c>
      <c r="E58" s="73">
        <v>104</v>
      </c>
      <c r="F58" s="73">
        <v>104</v>
      </c>
      <c r="G58" s="73">
        <v>104</v>
      </c>
      <c r="H58" s="73">
        <v>100</v>
      </c>
      <c r="I58" s="73">
        <v>100</v>
      </c>
      <c r="J58" s="74">
        <v>99</v>
      </c>
      <c r="K58" s="74">
        <v>100</v>
      </c>
      <c r="L58" s="74">
        <v>100</v>
      </c>
      <c r="M58" s="74">
        <v>100</v>
      </c>
      <c r="N58" s="74">
        <v>100</v>
      </c>
      <c r="O58" s="74">
        <v>95</v>
      </c>
      <c r="P58" s="74">
        <v>95</v>
      </c>
      <c r="Q58" s="74">
        <v>95</v>
      </c>
      <c r="R58" s="74">
        <v>95</v>
      </c>
      <c r="S58" s="74">
        <v>95</v>
      </c>
      <c r="T58" s="74">
        <v>95</v>
      </c>
      <c r="U58" s="74">
        <v>95</v>
      </c>
      <c r="V58" s="74">
        <v>94</v>
      </c>
      <c r="W58" s="74">
        <v>94</v>
      </c>
      <c r="X58" s="74">
        <v>92</v>
      </c>
      <c r="Y58" s="74">
        <v>92</v>
      </c>
      <c r="Z58" s="74">
        <v>89</v>
      </c>
      <c r="AA58" s="74">
        <v>89</v>
      </c>
      <c r="AB58" s="74">
        <v>89</v>
      </c>
      <c r="AC58" s="74">
        <v>89</v>
      </c>
      <c r="AD58" s="74">
        <v>88</v>
      </c>
      <c r="AE58" s="74">
        <v>87</v>
      </c>
      <c r="AF58" s="74">
        <v>86</v>
      </c>
    </row>
    <row r="59" spans="1:32" ht="12" customHeight="1" x14ac:dyDescent="0.25">
      <c r="A59" s="72" t="s">
        <v>221</v>
      </c>
      <c r="B59" s="69" t="s">
        <v>222</v>
      </c>
      <c r="C59" s="73">
        <v>0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74"/>
      <c r="K59" s="74"/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</row>
    <row r="60" spans="1:32" s="82" customFormat="1" ht="12" customHeight="1" x14ac:dyDescent="0.25">
      <c r="A60" s="86"/>
      <c r="B60" s="87" t="s">
        <v>13</v>
      </c>
      <c r="C60" s="79">
        <f t="shared" ref="C60:W60" si="11">+SUM(C44:C59)</f>
        <v>1646</v>
      </c>
      <c r="D60" s="79">
        <f t="shared" si="11"/>
        <v>1680</v>
      </c>
      <c r="E60" s="79">
        <f t="shared" si="11"/>
        <v>1677</v>
      </c>
      <c r="F60" s="79">
        <f t="shared" si="11"/>
        <v>1681</v>
      </c>
      <c r="G60" s="79">
        <f t="shared" si="11"/>
        <v>1681</v>
      </c>
      <c r="H60" s="79">
        <f t="shared" si="11"/>
        <v>1668</v>
      </c>
      <c r="I60" s="79">
        <f t="shared" si="11"/>
        <v>1651</v>
      </c>
      <c r="J60" s="79">
        <f t="shared" si="11"/>
        <v>1646</v>
      </c>
      <c r="K60" s="79">
        <f t="shared" si="11"/>
        <v>1649</v>
      </c>
      <c r="L60" s="79">
        <f t="shared" si="11"/>
        <v>1582</v>
      </c>
      <c r="M60" s="79">
        <f t="shared" si="11"/>
        <v>1574</v>
      </c>
      <c r="N60" s="79">
        <f t="shared" si="11"/>
        <v>1567</v>
      </c>
      <c r="O60" s="79">
        <f t="shared" si="11"/>
        <v>1550</v>
      </c>
      <c r="P60" s="79">
        <f t="shared" si="11"/>
        <v>1566</v>
      </c>
      <c r="Q60" s="79">
        <f t="shared" si="11"/>
        <v>1562</v>
      </c>
      <c r="R60" s="79">
        <f t="shared" si="11"/>
        <v>1562</v>
      </c>
      <c r="S60" s="79">
        <f t="shared" si="11"/>
        <v>1557</v>
      </c>
      <c r="T60" s="79">
        <f t="shared" si="11"/>
        <v>1554</v>
      </c>
      <c r="U60" s="79">
        <f t="shared" si="11"/>
        <v>1551</v>
      </c>
      <c r="V60" s="79">
        <f t="shared" si="11"/>
        <v>1547</v>
      </c>
      <c r="W60" s="79">
        <f t="shared" si="11"/>
        <v>1547</v>
      </c>
      <c r="X60" s="79">
        <f t="shared" ref="X60:Y60" si="12">+SUM(X44:X59)</f>
        <v>1548</v>
      </c>
      <c r="Y60" s="79">
        <f t="shared" si="12"/>
        <v>1545</v>
      </c>
      <c r="Z60" s="79">
        <f t="shared" ref="Z60:AA60" si="13">+SUM(Z44:Z59)</f>
        <v>1529</v>
      </c>
      <c r="AA60" s="79">
        <f t="shared" si="13"/>
        <v>1540</v>
      </c>
      <c r="AB60" s="79">
        <f t="shared" ref="AB60:AD60" si="14">+SUM(AB44:AB59)</f>
        <v>1538</v>
      </c>
      <c r="AC60" s="79">
        <f t="shared" si="14"/>
        <v>1537</v>
      </c>
      <c r="AD60" s="79">
        <f t="shared" si="14"/>
        <v>1509</v>
      </c>
      <c r="AE60" s="79">
        <f t="shared" ref="AE60:AF60" si="15">+SUM(AE44:AE59)</f>
        <v>1502</v>
      </c>
      <c r="AF60" s="79">
        <f t="shared" si="15"/>
        <v>1500</v>
      </c>
    </row>
    <row r="63" spans="1:32" ht="12" customHeight="1" x14ac:dyDescent="0.25">
      <c r="L63" s="70"/>
    </row>
    <row r="64" spans="1:32" ht="12" customHeight="1" x14ac:dyDescent="0.25">
      <c r="L64" s="70"/>
    </row>
  </sheetData>
  <mergeCells count="3">
    <mergeCell ref="B2:B3"/>
    <mergeCell ref="B22:B23"/>
    <mergeCell ref="B42:B43"/>
  </mergeCells>
  <phoneticPr fontId="28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H11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34" customWidth="1"/>
    <col min="3" max="8" width="10.90625" style="238"/>
  </cols>
  <sheetData>
    <row r="2" spans="2:8" x14ac:dyDescent="0.35">
      <c r="B2" s="35" t="s">
        <v>90</v>
      </c>
    </row>
    <row r="3" spans="2:8" ht="15" thickBot="1" x14ac:dyDescent="0.4"/>
    <row r="4" spans="2:8" ht="15" thickTop="1" x14ac:dyDescent="0.35">
      <c r="B4" s="147" t="s">
        <v>75</v>
      </c>
      <c r="C4" s="148" t="s">
        <v>314</v>
      </c>
      <c r="D4" s="148" t="s">
        <v>271</v>
      </c>
      <c r="E4" s="148" t="s">
        <v>76</v>
      </c>
      <c r="F4" s="148" t="s">
        <v>344</v>
      </c>
      <c r="G4" s="148" t="s">
        <v>345</v>
      </c>
      <c r="H4" s="148" t="s">
        <v>76</v>
      </c>
    </row>
    <row r="5" spans="2:8" x14ac:dyDescent="0.35">
      <c r="B5" s="278" t="s">
        <v>50</v>
      </c>
      <c r="C5" s="14">
        <v>4125</v>
      </c>
      <c r="D5" s="11">
        <v>5080</v>
      </c>
      <c r="E5" s="284">
        <f t="shared" ref="E5:E11" si="0">+C5/D5-1</f>
        <v>-0.18799212598425197</v>
      </c>
      <c r="F5" s="285">
        <v>4527</v>
      </c>
      <c r="G5" s="285">
        <v>6764</v>
      </c>
      <c r="H5" s="284">
        <f t="shared" ref="H5:H11" si="1">+F5/G5-1</f>
        <v>-0.33072146658781787</v>
      </c>
    </row>
    <row r="6" spans="2:8" ht="15" thickBot="1" x14ac:dyDescent="0.4">
      <c r="B6" s="38" t="s">
        <v>162</v>
      </c>
      <c r="C6" s="32">
        <v>-125338</v>
      </c>
      <c r="D6" s="32">
        <v>-47018</v>
      </c>
      <c r="E6" s="286">
        <f t="shared" si="0"/>
        <v>1.6657450338168363</v>
      </c>
      <c r="F6" s="32">
        <v>-13889</v>
      </c>
      <c r="G6" s="32">
        <v>-50890</v>
      </c>
      <c r="H6" s="286">
        <f t="shared" si="1"/>
        <v>-0.72707801139713113</v>
      </c>
    </row>
    <row r="7" spans="2:8" ht="15" thickBot="1" x14ac:dyDescent="0.4">
      <c r="B7" s="279" t="s">
        <v>155</v>
      </c>
      <c r="C7" s="23">
        <v>-126139</v>
      </c>
      <c r="D7" s="23">
        <v>-44042</v>
      </c>
      <c r="E7" s="287">
        <f t="shared" si="0"/>
        <v>1.8640615775850327</v>
      </c>
      <c r="F7" s="288">
        <v>-17092</v>
      </c>
      <c r="G7" s="288">
        <v>-48367</v>
      </c>
      <c r="H7" s="287">
        <f t="shared" si="1"/>
        <v>-0.64661856224285152</v>
      </c>
    </row>
    <row r="8" spans="2:8" x14ac:dyDescent="0.35">
      <c r="B8" s="28" t="s">
        <v>77</v>
      </c>
      <c r="C8" s="52">
        <v>25</v>
      </c>
      <c r="D8" s="52">
        <v>113</v>
      </c>
      <c r="E8" s="289">
        <f t="shared" si="0"/>
        <v>-0.77876106194690264</v>
      </c>
      <c r="F8" s="52">
        <v>54</v>
      </c>
      <c r="G8" s="52">
        <v>153</v>
      </c>
      <c r="H8" s="289">
        <f t="shared" si="1"/>
        <v>-0.64705882352941169</v>
      </c>
    </row>
    <row r="9" spans="2:8" ht="20.5" thickBot="1" x14ac:dyDescent="0.4">
      <c r="B9" s="280" t="s">
        <v>352</v>
      </c>
      <c r="C9" s="11">
        <v>13327</v>
      </c>
      <c r="D9" s="11">
        <v>116</v>
      </c>
      <c r="E9" s="290">
        <f t="shared" si="0"/>
        <v>113.88793103448276</v>
      </c>
      <c r="F9" s="291">
        <v>17330</v>
      </c>
      <c r="G9" s="292">
        <v>3429</v>
      </c>
      <c r="H9" s="290">
        <f t="shared" si="1"/>
        <v>4.0539515893846598</v>
      </c>
    </row>
    <row r="10" spans="2:8" ht="15" thickBot="1" x14ac:dyDescent="0.4">
      <c r="B10" s="127" t="s">
        <v>14</v>
      </c>
      <c r="C10" s="283">
        <v>-126114</v>
      </c>
      <c r="D10" s="283">
        <v>-43929</v>
      </c>
      <c r="E10" s="293">
        <f t="shared" si="0"/>
        <v>1.8708597964897904</v>
      </c>
      <c r="F10" s="294">
        <v>-17038</v>
      </c>
      <c r="G10" s="294">
        <v>-48214</v>
      </c>
      <c r="H10" s="293">
        <f t="shared" si="1"/>
        <v>-0.64661716513875644</v>
      </c>
    </row>
    <row r="11" spans="2:8" ht="15" thickBot="1" x14ac:dyDescent="0.4">
      <c r="B11" s="279" t="s">
        <v>172</v>
      </c>
      <c r="C11" s="159">
        <v>12551</v>
      </c>
      <c r="D11" s="23">
        <v>3205</v>
      </c>
      <c r="E11" s="295">
        <f t="shared" si="0"/>
        <v>2.9160686427457096</v>
      </c>
      <c r="F11" s="288">
        <v>14181</v>
      </c>
      <c r="G11" s="296">
        <v>6105</v>
      </c>
      <c r="H11" s="295">
        <f t="shared" si="1"/>
        <v>1.3228501228501228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H11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7265625" style="34" customWidth="1"/>
    <col min="3" max="8" width="10.90625" style="238"/>
  </cols>
  <sheetData>
    <row r="2" spans="2:8" x14ac:dyDescent="0.35">
      <c r="B2" s="35" t="s">
        <v>248</v>
      </c>
    </row>
    <row r="3" spans="2:8" ht="15" thickBot="1" x14ac:dyDescent="0.4"/>
    <row r="4" spans="2:8" ht="15" thickTop="1" x14ac:dyDescent="0.35">
      <c r="B4" s="147" t="s">
        <v>75</v>
      </c>
      <c r="C4" s="148" t="s">
        <v>314</v>
      </c>
      <c r="D4" s="148" t="s">
        <v>271</v>
      </c>
      <c r="E4" s="148" t="s">
        <v>76</v>
      </c>
      <c r="F4" s="148" t="s">
        <v>344</v>
      </c>
      <c r="G4" s="148" t="s">
        <v>345</v>
      </c>
      <c r="H4" s="148" t="s">
        <v>76</v>
      </c>
    </row>
    <row r="5" spans="2:8" ht="15" thickBot="1" x14ac:dyDescent="0.4">
      <c r="B5" s="42" t="s">
        <v>50</v>
      </c>
      <c r="C5" s="299">
        <v>695</v>
      </c>
      <c r="D5" s="299">
        <v>610</v>
      </c>
      <c r="E5" s="297">
        <f t="shared" ref="E5:E11" si="0">+C5/D5-1</f>
        <v>0.13934426229508201</v>
      </c>
      <c r="F5" s="299">
        <v>1184</v>
      </c>
      <c r="G5" s="299">
        <v>1074</v>
      </c>
      <c r="H5" s="297">
        <f t="shared" ref="H5:H11" si="1">+F5/G5-1</f>
        <v>0.10242085661080069</v>
      </c>
    </row>
    <row r="6" spans="2:8" ht="15" thickBot="1" x14ac:dyDescent="0.4">
      <c r="B6" s="281" t="s">
        <v>162</v>
      </c>
      <c r="C6" s="300">
        <v>537</v>
      </c>
      <c r="D6" s="300">
        <v>-73</v>
      </c>
      <c r="E6" s="304">
        <v>0</v>
      </c>
      <c r="F6" s="300">
        <v>370</v>
      </c>
      <c r="G6" s="300">
        <v>-153</v>
      </c>
      <c r="H6" s="307">
        <v>0</v>
      </c>
    </row>
    <row r="7" spans="2:8" ht="15" thickBot="1" x14ac:dyDescent="0.4">
      <c r="B7" s="41" t="s">
        <v>155</v>
      </c>
      <c r="C7" s="298">
        <v>58</v>
      </c>
      <c r="D7" s="298">
        <v>-11367</v>
      </c>
      <c r="E7" s="305">
        <v>0</v>
      </c>
      <c r="F7" s="298">
        <v>6899</v>
      </c>
      <c r="G7" s="298">
        <v>-11064</v>
      </c>
      <c r="H7" s="259">
        <v>0</v>
      </c>
    </row>
    <row r="8" spans="2:8" ht="15" thickBot="1" x14ac:dyDescent="0.4">
      <c r="B8" s="281" t="s">
        <v>77</v>
      </c>
      <c r="C8" s="300">
        <v>156</v>
      </c>
      <c r="D8" s="300">
        <v>169</v>
      </c>
      <c r="E8" s="301">
        <f t="shared" si="0"/>
        <v>-7.6923076923076872E-2</v>
      </c>
      <c r="F8" s="300">
        <v>339</v>
      </c>
      <c r="G8" s="300">
        <v>316</v>
      </c>
      <c r="H8" s="301">
        <f t="shared" si="1"/>
        <v>7.2784810126582222E-2</v>
      </c>
    </row>
    <row r="9" spans="2:8" ht="15" thickBot="1" x14ac:dyDescent="0.4">
      <c r="B9" s="302" t="s">
        <v>307</v>
      </c>
      <c r="C9" s="298"/>
      <c r="D9" s="298"/>
      <c r="E9" s="267"/>
      <c r="F9" s="298">
        <v>7648</v>
      </c>
      <c r="G9" s="298" t="s">
        <v>15</v>
      </c>
      <c r="H9" s="306">
        <v>0</v>
      </c>
    </row>
    <row r="10" spans="2:8" ht="15" thickBot="1" x14ac:dyDescent="0.4">
      <c r="B10" s="100" t="s">
        <v>14</v>
      </c>
      <c r="C10" s="160">
        <v>214</v>
      </c>
      <c r="D10" s="161">
        <v>-11198</v>
      </c>
      <c r="E10" s="308">
        <v>0</v>
      </c>
      <c r="F10" s="160">
        <v>7238</v>
      </c>
      <c r="G10" s="161">
        <v>-10748</v>
      </c>
      <c r="H10" s="309">
        <v>0</v>
      </c>
    </row>
    <row r="11" spans="2:8" ht="15" thickBot="1" x14ac:dyDescent="0.4">
      <c r="B11" s="162" t="s">
        <v>172</v>
      </c>
      <c r="C11" s="163">
        <v>-323</v>
      </c>
      <c r="D11" s="163">
        <v>-11125</v>
      </c>
      <c r="E11" s="164">
        <f t="shared" si="0"/>
        <v>-0.97096629213483143</v>
      </c>
      <c r="F11" s="163">
        <v>-780</v>
      </c>
      <c r="G11" s="163">
        <v>-10595</v>
      </c>
      <c r="H11" s="164">
        <f t="shared" si="1"/>
        <v>-0.92638036809815949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B2:H13"/>
  <sheetViews>
    <sheetView showGridLines="0" workbookViewId="0"/>
  </sheetViews>
  <sheetFormatPr baseColWidth="10" defaultRowHeight="14.5" x14ac:dyDescent="0.35"/>
  <cols>
    <col min="1" max="1" width="3.7265625" customWidth="1"/>
    <col min="2" max="2" width="25.1796875" style="34" bestFit="1" customWidth="1"/>
    <col min="4" max="4" width="16.26953125" bestFit="1" customWidth="1"/>
  </cols>
  <sheetData>
    <row r="2" spans="2:8" x14ac:dyDescent="0.35">
      <c r="B2" s="35" t="s">
        <v>289</v>
      </c>
    </row>
    <row r="4" spans="2:8" s="310" customFormat="1" ht="18" x14ac:dyDescent="0.35">
      <c r="B4" s="150" t="s">
        <v>344</v>
      </c>
      <c r="C4" s="151" t="s">
        <v>93</v>
      </c>
      <c r="D4" s="151" t="s">
        <v>94</v>
      </c>
      <c r="E4" s="151" t="s">
        <v>95</v>
      </c>
      <c r="F4" s="151" t="s">
        <v>96</v>
      </c>
      <c r="G4" s="151" t="s">
        <v>88</v>
      </c>
      <c r="H4" s="151" t="s">
        <v>13</v>
      </c>
    </row>
    <row r="5" spans="2:8" s="310" customFormat="1" x14ac:dyDescent="0.35">
      <c r="B5" s="311" t="s">
        <v>155</v>
      </c>
      <c r="C5" s="312">
        <v>195826</v>
      </c>
      <c r="D5" s="312">
        <v>2988</v>
      </c>
      <c r="E5" s="312">
        <v>-17092</v>
      </c>
      <c r="F5" s="312">
        <v>6338</v>
      </c>
      <c r="G5" s="313">
        <v>6899</v>
      </c>
      <c r="H5" s="312">
        <f>+SUM(C5:G5)</f>
        <v>194959</v>
      </c>
    </row>
    <row r="6" spans="2:8" s="310" customFormat="1" ht="15" thickBot="1" x14ac:dyDescent="0.4">
      <c r="B6" s="314" t="s">
        <v>77</v>
      </c>
      <c r="C6" s="315">
        <v>507</v>
      </c>
      <c r="D6" s="315">
        <v>81</v>
      </c>
      <c r="E6" s="315">
        <v>54</v>
      </c>
      <c r="F6" s="315">
        <v>843</v>
      </c>
      <c r="G6" s="316">
        <v>339</v>
      </c>
      <c r="H6" s="315">
        <f>+SUM(C6:G6)</f>
        <v>1824</v>
      </c>
    </row>
    <row r="7" spans="2:8" s="310" customFormat="1" ht="15" thickBot="1" x14ac:dyDescent="0.4">
      <c r="B7" s="282" t="s">
        <v>14</v>
      </c>
      <c r="C7" s="288">
        <f>+SUM(C5:C6)</f>
        <v>196333</v>
      </c>
      <c r="D7" s="288">
        <f t="shared" ref="D7:H7" si="0">+SUM(D5:D6)</f>
        <v>3069</v>
      </c>
      <c r="E7" s="288">
        <f t="shared" si="0"/>
        <v>-17038</v>
      </c>
      <c r="F7" s="288">
        <f t="shared" si="0"/>
        <v>7181</v>
      </c>
      <c r="G7" s="317">
        <f t="shared" si="0"/>
        <v>7238</v>
      </c>
      <c r="H7" s="288">
        <f t="shared" si="0"/>
        <v>196783</v>
      </c>
    </row>
    <row r="8" spans="2:8" s="310" customFormat="1" x14ac:dyDescent="0.35">
      <c r="B8" s="104"/>
    </row>
    <row r="9" spans="2:8" s="310" customFormat="1" ht="18" x14ac:dyDescent="0.35">
      <c r="B9" s="150" t="s">
        <v>345</v>
      </c>
      <c r="C9" s="151" t="s">
        <v>93</v>
      </c>
      <c r="D9" s="151" t="s">
        <v>94</v>
      </c>
      <c r="E9" s="151" t="s">
        <v>95</v>
      </c>
      <c r="F9" s="151" t="s">
        <v>96</v>
      </c>
      <c r="G9" s="151" t="s">
        <v>88</v>
      </c>
      <c r="H9" s="151" t="s">
        <v>13</v>
      </c>
    </row>
    <row r="10" spans="2:8" s="310" customFormat="1" x14ac:dyDescent="0.35">
      <c r="B10" s="311" t="s">
        <v>155</v>
      </c>
      <c r="C10" s="312">
        <v>19665</v>
      </c>
      <c r="D10" s="312">
        <v>-20829</v>
      </c>
      <c r="E10" s="312">
        <v>-48367</v>
      </c>
      <c r="F10" s="285">
        <v>4562</v>
      </c>
      <c r="G10" s="318">
        <v>-11064</v>
      </c>
      <c r="H10" s="312">
        <f>+SUM(C10:G10)</f>
        <v>-56033</v>
      </c>
    </row>
    <row r="11" spans="2:8" s="310" customFormat="1" ht="15" thickBot="1" x14ac:dyDescent="0.4">
      <c r="B11" s="314" t="s">
        <v>77</v>
      </c>
      <c r="C11" s="315">
        <v>645</v>
      </c>
      <c r="D11" s="315">
        <v>258</v>
      </c>
      <c r="E11" s="315">
        <v>153</v>
      </c>
      <c r="F11" s="315">
        <v>807</v>
      </c>
      <c r="G11" s="316">
        <v>316</v>
      </c>
      <c r="H11" s="315">
        <f>+SUM(C11:G11)</f>
        <v>2179</v>
      </c>
    </row>
    <row r="12" spans="2:8" s="310" customFormat="1" ht="15" thickBot="1" x14ac:dyDescent="0.4">
      <c r="B12" s="282" t="s">
        <v>14</v>
      </c>
      <c r="C12" s="288">
        <f>+SUM(C10:C11)</f>
        <v>20310</v>
      </c>
      <c r="D12" s="288">
        <f t="shared" ref="D12:H12" si="1">+SUM(D10:D11)</f>
        <v>-20571</v>
      </c>
      <c r="E12" s="288">
        <f t="shared" si="1"/>
        <v>-48214</v>
      </c>
      <c r="F12" s="288">
        <f t="shared" si="1"/>
        <v>5369</v>
      </c>
      <c r="G12" s="317">
        <f t="shared" si="1"/>
        <v>-10748</v>
      </c>
      <c r="H12" s="288">
        <f t="shared" si="1"/>
        <v>-53854</v>
      </c>
    </row>
    <row r="13" spans="2:8" s="310" customFormat="1" ht="15" thickBot="1" x14ac:dyDescent="0.4">
      <c r="B13" s="41" t="s">
        <v>97</v>
      </c>
      <c r="C13" s="119">
        <f t="shared" ref="C13:F13" si="2">+C7/C12-1</f>
        <v>8.6668143771541111</v>
      </c>
      <c r="D13" s="319">
        <v>0</v>
      </c>
      <c r="E13" s="119">
        <f t="shared" si="2"/>
        <v>-0.64661716513875644</v>
      </c>
      <c r="F13" s="119">
        <f t="shared" si="2"/>
        <v>0.33749301545911714</v>
      </c>
      <c r="G13" s="319">
        <v>0</v>
      </c>
      <c r="H13" s="319"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workbookViewId="0"/>
  </sheetViews>
  <sheetFormatPr baseColWidth="10" defaultRowHeight="14.5" x14ac:dyDescent="0.35"/>
  <cols>
    <col min="1" max="1" width="3.7265625" customWidth="1"/>
    <col min="2" max="2" width="41.54296875" style="34" customWidth="1"/>
    <col min="3" max="6" width="14.54296875" style="19" customWidth="1"/>
    <col min="7" max="7" width="14.54296875" customWidth="1"/>
  </cols>
  <sheetData>
    <row r="2" spans="2:7" x14ac:dyDescent="0.35">
      <c r="B2" s="43" t="s">
        <v>98</v>
      </c>
    </row>
    <row r="4" spans="2:7" ht="31.5" x14ac:dyDescent="0.35">
      <c r="B4" s="152"/>
      <c r="C4" s="153" t="s">
        <v>99</v>
      </c>
      <c r="D4" s="153" t="s">
        <v>100</v>
      </c>
      <c r="E4" s="153" t="s">
        <v>101</v>
      </c>
      <c r="F4" s="153" t="s">
        <v>102</v>
      </c>
      <c r="G4" s="153" t="s">
        <v>103</v>
      </c>
    </row>
    <row r="5" spans="2:7" x14ac:dyDescent="0.35">
      <c r="B5" s="39" t="s">
        <v>92</v>
      </c>
      <c r="C5" s="11">
        <v>84304</v>
      </c>
      <c r="D5" s="14">
        <v>-457</v>
      </c>
      <c r="E5" s="11">
        <v>17610</v>
      </c>
      <c r="F5" s="320">
        <v>0</v>
      </c>
      <c r="G5" s="1">
        <f>+IS!C6</f>
        <v>101457</v>
      </c>
    </row>
    <row r="6" spans="2:7" ht="15" thickBot="1" x14ac:dyDescent="0.4">
      <c r="B6" s="42" t="s">
        <v>104</v>
      </c>
      <c r="C6" s="32">
        <v>-14828</v>
      </c>
      <c r="D6" s="22">
        <v>56</v>
      </c>
      <c r="E6" s="32">
        <v>-17984</v>
      </c>
      <c r="F6" s="321">
        <v>0</v>
      </c>
      <c r="G6" s="8">
        <f>+IS!C7</f>
        <v>-32756</v>
      </c>
    </row>
    <row r="7" spans="2:7" ht="15" thickBot="1" x14ac:dyDescent="0.4">
      <c r="B7" s="5" t="s">
        <v>166</v>
      </c>
      <c r="C7" s="23">
        <f>+C5+C6</f>
        <v>69476</v>
      </c>
      <c r="D7" s="23">
        <f t="shared" ref="D7:G7" si="0">+D5+D6</f>
        <v>-401</v>
      </c>
      <c r="E7" s="23">
        <f t="shared" si="0"/>
        <v>-374</v>
      </c>
      <c r="F7" s="105">
        <v>0</v>
      </c>
      <c r="G7" s="23">
        <f t="shared" si="0"/>
        <v>68701</v>
      </c>
    </row>
    <row r="8" spans="2:7" x14ac:dyDescent="0.35">
      <c r="B8" s="44" t="s">
        <v>353</v>
      </c>
      <c r="C8" s="20">
        <v>138962</v>
      </c>
      <c r="D8" s="24">
        <v>-1140</v>
      </c>
      <c r="E8" s="322">
        <v>0</v>
      </c>
      <c r="F8" s="322">
        <v>0</v>
      </c>
      <c r="G8" s="55">
        <f>+IS!C9</f>
        <v>137822</v>
      </c>
    </row>
    <row r="9" spans="2:7" x14ac:dyDescent="0.35">
      <c r="B9" s="39" t="s">
        <v>105</v>
      </c>
      <c r="C9" s="11">
        <v>-6955</v>
      </c>
      <c r="D9" s="14">
        <v>54</v>
      </c>
      <c r="E9" s="320">
        <v>0</v>
      </c>
      <c r="F9" s="14">
        <v>80</v>
      </c>
      <c r="G9" s="1">
        <f>+IS!C10</f>
        <v>-6821</v>
      </c>
    </row>
    <row r="10" spans="2:7" x14ac:dyDescent="0.35">
      <c r="B10" s="44" t="s">
        <v>106</v>
      </c>
      <c r="C10" s="20">
        <v>-5766</v>
      </c>
      <c r="D10" s="24">
        <v>41</v>
      </c>
      <c r="E10" s="322">
        <v>0</v>
      </c>
      <c r="F10" s="322">
        <v>0</v>
      </c>
      <c r="G10" s="303">
        <f>+IS!C11</f>
        <v>-5725</v>
      </c>
    </row>
    <row r="11" spans="2:7" ht="15" thickBot="1" x14ac:dyDescent="0.4">
      <c r="B11" s="40" t="s">
        <v>167</v>
      </c>
      <c r="C11" s="26">
        <v>-758</v>
      </c>
      <c r="D11" s="29">
        <v>-7</v>
      </c>
      <c r="E11" s="29">
        <v>147</v>
      </c>
      <c r="F11" s="29">
        <v>-80</v>
      </c>
      <c r="G11" s="15">
        <f>+IS!C12</f>
        <v>-698</v>
      </c>
    </row>
    <row r="12" spans="2:7" ht="15" thickBot="1" x14ac:dyDescent="0.4">
      <c r="B12" s="65" t="s">
        <v>155</v>
      </c>
      <c r="C12" s="64">
        <f>+C7+SUM(C8:C11)</f>
        <v>194959</v>
      </c>
      <c r="D12" s="64">
        <f t="shared" ref="D12:G12" si="1">+D7+SUM(D8:D11)</f>
        <v>-1453</v>
      </c>
      <c r="E12" s="64">
        <f t="shared" si="1"/>
        <v>-227</v>
      </c>
      <c r="F12" s="106">
        <v>0</v>
      </c>
      <c r="G12" s="64">
        <f t="shared" si="1"/>
        <v>193279</v>
      </c>
    </row>
    <row r="13" spans="2:7" ht="15" thickBot="1" x14ac:dyDescent="0.4">
      <c r="B13" s="40" t="s">
        <v>55</v>
      </c>
      <c r="C13" s="29">
        <v>18970</v>
      </c>
      <c r="D13" s="29">
        <v>956</v>
      </c>
      <c r="E13" s="323">
        <v>0</v>
      </c>
      <c r="F13" s="324">
        <v>0</v>
      </c>
      <c r="G13" s="15">
        <v>19926</v>
      </c>
    </row>
    <row r="14" spans="2:7" ht="15" thickBot="1" x14ac:dyDescent="0.4">
      <c r="B14" s="65" t="s">
        <v>168</v>
      </c>
      <c r="C14" s="64">
        <f>+C12+C13</f>
        <v>213929</v>
      </c>
      <c r="D14" s="64">
        <f t="shared" ref="D14:G14" si="2">+D12+D13</f>
        <v>-497</v>
      </c>
      <c r="E14" s="64">
        <f>+E12</f>
        <v>-227</v>
      </c>
      <c r="F14" s="106">
        <v>0</v>
      </c>
      <c r="G14" s="64">
        <f t="shared" si="2"/>
        <v>213205</v>
      </c>
    </row>
    <row r="15" spans="2:7" x14ac:dyDescent="0.35">
      <c r="B15" s="56" t="s">
        <v>354</v>
      </c>
    </row>
  </sheetData>
  <pageMargins left="0.7" right="0.7" top="0.75" bottom="0.75" header="0.3" footer="0.3"/>
  <pageSetup orientation="portrait" horizontalDpi="300" verticalDpi="300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L64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81640625" style="34" bestFit="1" customWidth="1"/>
    <col min="3" max="6" width="11.453125" customWidth="1"/>
    <col min="8" max="8" width="11.1796875" bestFit="1" customWidth="1"/>
    <col min="9" max="9" width="10.6328125" customWidth="1"/>
    <col min="10" max="14" width="11.26953125" bestFit="1" customWidth="1"/>
  </cols>
  <sheetData>
    <row r="2" spans="2:9" x14ac:dyDescent="0.35">
      <c r="B2" s="35" t="s">
        <v>107</v>
      </c>
    </row>
    <row r="4" spans="2:9" x14ac:dyDescent="0.35">
      <c r="B4" s="154" t="s">
        <v>108</v>
      </c>
      <c r="C4" s="153" t="s">
        <v>325</v>
      </c>
      <c r="D4" s="153" t="s">
        <v>330</v>
      </c>
      <c r="E4" s="153" t="s">
        <v>355</v>
      </c>
      <c r="F4" s="153" t="s">
        <v>356</v>
      </c>
      <c r="G4" s="153" t="s">
        <v>357</v>
      </c>
    </row>
    <row r="5" spans="2:9" x14ac:dyDescent="0.35">
      <c r="B5" s="10" t="s">
        <v>17</v>
      </c>
      <c r="C5" s="1">
        <v>1466348</v>
      </c>
      <c r="D5" s="1">
        <v>1379003</v>
      </c>
      <c r="E5" s="1">
        <v>1618364</v>
      </c>
      <c r="F5" s="1">
        <v>1720530</v>
      </c>
      <c r="G5" s="1">
        <v>4030278</v>
      </c>
    </row>
    <row r="6" spans="2:9" x14ac:dyDescent="0.35">
      <c r="B6" s="28" t="s">
        <v>28</v>
      </c>
      <c r="C6" s="2">
        <v>184846</v>
      </c>
      <c r="D6" s="2">
        <v>144502</v>
      </c>
      <c r="E6" s="2">
        <v>130558</v>
      </c>
      <c r="F6" s="2">
        <v>111879</v>
      </c>
      <c r="G6" s="2">
        <v>2221389</v>
      </c>
    </row>
    <row r="7" spans="2:9" x14ac:dyDescent="0.35">
      <c r="B7" s="18" t="s">
        <v>109</v>
      </c>
      <c r="C7" s="3">
        <f>+C5+C6</f>
        <v>1651194</v>
      </c>
      <c r="D7" s="3">
        <f>+D5+D6</f>
        <v>1523505</v>
      </c>
      <c r="E7" s="3">
        <f t="shared" ref="E7:G7" si="0">+E5+E6</f>
        <v>1748922</v>
      </c>
      <c r="F7" s="3">
        <f t="shared" si="0"/>
        <v>1832409</v>
      </c>
      <c r="G7" s="3">
        <f t="shared" si="0"/>
        <v>6251667</v>
      </c>
    </row>
    <row r="8" spans="2:9" x14ac:dyDescent="0.35">
      <c r="B8" s="12" t="s">
        <v>110</v>
      </c>
      <c r="C8" s="2">
        <v>788455</v>
      </c>
      <c r="D8" s="2">
        <v>729709</v>
      </c>
      <c r="E8" s="2">
        <v>708278</v>
      </c>
      <c r="F8" s="2">
        <v>641908</v>
      </c>
      <c r="G8" s="2">
        <v>428055</v>
      </c>
    </row>
    <row r="9" spans="2:9" x14ac:dyDescent="0.35">
      <c r="B9" s="10" t="s">
        <v>111</v>
      </c>
      <c r="C9" s="1">
        <v>49267</v>
      </c>
      <c r="D9" s="1">
        <v>49106</v>
      </c>
      <c r="E9" s="1">
        <v>48203</v>
      </c>
      <c r="F9" s="1">
        <v>203032</v>
      </c>
      <c r="G9" s="1">
        <v>586552</v>
      </c>
    </row>
    <row r="10" spans="2:9" x14ac:dyDescent="0.35">
      <c r="B10" s="45" t="s">
        <v>112</v>
      </c>
      <c r="C10" s="31">
        <f>+C8+C9</f>
        <v>837722</v>
      </c>
      <c r="D10" s="31">
        <f>+D8+D9</f>
        <v>778815</v>
      </c>
      <c r="E10" s="31">
        <f t="shared" ref="E10:G10" si="1">+E8+E9</f>
        <v>756481</v>
      </c>
      <c r="F10" s="31">
        <f t="shared" si="1"/>
        <v>844940</v>
      </c>
      <c r="G10" s="31">
        <f t="shared" si="1"/>
        <v>1014607</v>
      </c>
    </row>
    <row r="11" spans="2:9" x14ac:dyDescent="0.35">
      <c r="B11" s="10" t="s">
        <v>38</v>
      </c>
      <c r="C11" s="1">
        <v>648785</v>
      </c>
      <c r="D11" s="1">
        <v>569278</v>
      </c>
      <c r="E11" s="1">
        <v>876472</v>
      </c>
      <c r="F11" s="1">
        <v>782454</v>
      </c>
      <c r="G11" s="1">
        <v>3874985</v>
      </c>
    </row>
    <row r="12" spans="2:9" x14ac:dyDescent="0.35">
      <c r="B12" s="28" t="s">
        <v>46</v>
      </c>
      <c r="C12" s="2">
        <v>164687</v>
      </c>
      <c r="D12" s="2">
        <v>175412</v>
      </c>
      <c r="E12" s="2">
        <v>115969</v>
      </c>
      <c r="F12" s="2">
        <v>205015</v>
      </c>
      <c r="G12" s="2">
        <v>1362075</v>
      </c>
    </row>
    <row r="13" spans="2:9" x14ac:dyDescent="0.35">
      <c r="B13" s="18" t="s">
        <v>113</v>
      </c>
      <c r="C13" s="3">
        <f>+C11+C12</f>
        <v>813472</v>
      </c>
      <c r="D13" s="3">
        <f>+D11+D12</f>
        <v>744690</v>
      </c>
      <c r="E13" s="3">
        <f t="shared" ref="E13:G13" si="2">+E11+E12</f>
        <v>992441</v>
      </c>
      <c r="F13" s="3">
        <f t="shared" si="2"/>
        <v>987469</v>
      </c>
      <c r="G13" s="3">
        <f t="shared" si="2"/>
        <v>5237060</v>
      </c>
      <c r="I13" s="326"/>
    </row>
    <row r="14" spans="2:9" x14ac:dyDescent="0.35">
      <c r="B14" s="45" t="s">
        <v>114</v>
      </c>
      <c r="C14" s="31">
        <f>+C10+C13</f>
        <v>1651194</v>
      </c>
      <c r="D14" s="31">
        <f>+D10+D13</f>
        <v>1523505</v>
      </c>
      <c r="E14" s="31">
        <f t="shared" ref="E14:G14" si="3">+E10+E13</f>
        <v>1748922</v>
      </c>
      <c r="F14" s="31">
        <f t="shared" si="3"/>
        <v>1832409</v>
      </c>
      <c r="G14" s="31">
        <f t="shared" si="3"/>
        <v>6251667</v>
      </c>
    </row>
    <row r="16" spans="2:9" x14ac:dyDescent="0.35">
      <c r="B16" s="36" t="s">
        <v>115</v>
      </c>
    </row>
    <row r="17" spans="2:7" ht="15.75" customHeight="1" x14ac:dyDescent="0.35"/>
    <row r="18" spans="2:7" x14ac:dyDescent="0.35">
      <c r="B18" s="155" t="s">
        <v>116</v>
      </c>
      <c r="C18" s="153" t="str">
        <f>+C$4</f>
        <v>12.31.2023</v>
      </c>
      <c r="D18" s="153" t="str">
        <f t="shared" ref="D18:G18" si="4">+D$4</f>
        <v>12.31.2022</v>
      </c>
      <c r="E18" s="153" t="str">
        <f t="shared" si="4"/>
        <v>12.31.2021</v>
      </c>
      <c r="F18" s="153" t="str">
        <f t="shared" si="4"/>
        <v>12.31.2020</v>
      </c>
      <c r="G18" s="153" t="str">
        <f t="shared" si="4"/>
        <v>12.31.2019</v>
      </c>
    </row>
    <row r="19" spans="2:7" x14ac:dyDescent="0.35">
      <c r="B19" s="18" t="s">
        <v>279</v>
      </c>
      <c r="C19" s="21">
        <f>+IS!C13</f>
        <v>193279</v>
      </c>
      <c r="D19" s="21">
        <f>+IS!D13</f>
        <v>-54253</v>
      </c>
      <c r="E19" s="21">
        <v>160817</v>
      </c>
      <c r="F19" s="21">
        <v>84591</v>
      </c>
      <c r="G19" s="21">
        <v>90224</v>
      </c>
    </row>
    <row r="20" spans="2:7" x14ac:dyDescent="0.35">
      <c r="B20" s="12" t="s">
        <v>117</v>
      </c>
      <c r="C20" s="13">
        <v>19926</v>
      </c>
      <c r="D20" s="13">
        <v>4104</v>
      </c>
      <c r="E20" s="116">
        <v>-729</v>
      </c>
      <c r="F20" s="116">
        <v>-4142</v>
      </c>
      <c r="G20" s="2">
        <v>-13855</v>
      </c>
    </row>
    <row r="21" spans="2:7" x14ac:dyDescent="0.35">
      <c r="B21" s="18" t="s">
        <v>358</v>
      </c>
      <c r="C21" s="3">
        <f>+C19+C20</f>
        <v>213205</v>
      </c>
      <c r="D21" s="3">
        <f>+D19+D20</f>
        <v>-50149</v>
      </c>
      <c r="E21" s="3">
        <f>+E19+E20</f>
        <v>160088</v>
      </c>
      <c r="F21" s="3">
        <f>+F19+F20</f>
        <v>80449</v>
      </c>
      <c r="G21" s="3">
        <f>+G19+G20</f>
        <v>76369</v>
      </c>
    </row>
    <row r="22" spans="2:7" x14ac:dyDescent="0.35">
      <c r="B22" s="12" t="s">
        <v>118</v>
      </c>
      <c r="C22" s="13">
        <v>4768</v>
      </c>
      <c r="D22" s="13">
        <v>838</v>
      </c>
      <c r="E22" s="116">
        <v>956</v>
      </c>
      <c r="F22" s="116">
        <v>626</v>
      </c>
      <c r="G22" s="116">
        <v>1355</v>
      </c>
    </row>
    <row r="23" spans="2:7" x14ac:dyDescent="0.35">
      <c r="B23" s="10" t="s">
        <v>119</v>
      </c>
      <c r="C23" s="1">
        <v>-15109</v>
      </c>
      <c r="D23" s="1">
        <v>-16112</v>
      </c>
      <c r="E23" s="1">
        <v>-23396</v>
      </c>
      <c r="F23" s="1">
        <v>-29001</v>
      </c>
      <c r="G23" s="1">
        <v>-35818</v>
      </c>
    </row>
    <row r="24" spans="2:7" x14ac:dyDescent="0.35">
      <c r="B24" s="12" t="s">
        <v>120</v>
      </c>
      <c r="C24" s="13">
        <v>-33873</v>
      </c>
      <c r="D24" s="13">
        <v>7926</v>
      </c>
      <c r="E24" s="2">
        <v>46443</v>
      </c>
      <c r="F24" s="2">
        <v>28970</v>
      </c>
      <c r="G24" s="2">
        <v>-52821</v>
      </c>
    </row>
    <row r="25" spans="2:7" x14ac:dyDescent="0.35">
      <c r="B25" s="10" t="s">
        <v>59</v>
      </c>
      <c r="C25" s="1">
        <v>32560</v>
      </c>
      <c r="D25" s="1">
        <v>26831</v>
      </c>
      <c r="E25" s="1">
        <v>2606</v>
      </c>
      <c r="F25" s="16">
        <v>10155</v>
      </c>
      <c r="G25" s="1">
        <v>3030</v>
      </c>
    </row>
    <row r="26" spans="2:7" x14ac:dyDescent="0.35">
      <c r="B26" s="46" t="s">
        <v>280</v>
      </c>
      <c r="C26" s="57">
        <f>+SUM(C22:C25)</f>
        <v>-11654</v>
      </c>
      <c r="D26" s="57">
        <f>+SUM(D22:D25)</f>
        <v>19483</v>
      </c>
      <c r="E26" s="57">
        <f t="shared" ref="E26:G26" si="5">+SUM(E22:E25)</f>
        <v>26609</v>
      </c>
      <c r="F26" s="57">
        <f t="shared" si="5"/>
        <v>10750</v>
      </c>
      <c r="G26" s="57">
        <f t="shared" si="5"/>
        <v>-84254</v>
      </c>
    </row>
    <row r="27" spans="2:7" x14ac:dyDescent="0.35">
      <c r="B27" s="18" t="s">
        <v>281</v>
      </c>
      <c r="C27" s="3">
        <f>+C26+C21</f>
        <v>201551</v>
      </c>
      <c r="D27" s="3">
        <f>+D26+D21</f>
        <v>-30666</v>
      </c>
      <c r="E27" s="3">
        <f t="shared" ref="E27:G27" si="6">+E26+E21</f>
        <v>186697</v>
      </c>
      <c r="F27" s="3">
        <f t="shared" si="6"/>
        <v>91199</v>
      </c>
      <c r="G27" s="3">
        <f t="shared" si="6"/>
        <v>-7885</v>
      </c>
    </row>
    <row r="28" spans="2:7" x14ac:dyDescent="0.35">
      <c r="B28" s="47" t="s">
        <v>121</v>
      </c>
      <c r="C28" s="55">
        <v>-54958</v>
      </c>
      <c r="D28" s="55">
        <v>78738</v>
      </c>
      <c r="E28" s="2">
        <v>-31891</v>
      </c>
      <c r="F28" s="2">
        <v>-36662</v>
      </c>
      <c r="G28" s="2">
        <v>-24903</v>
      </c>
    </row>
    <row r="29" spans="2:7" x14ac:dyDescent="0.35">
      <c r="B29" s="18" t="s">
        <v>282</v>
      </c>
      <c r="C29" s="3">
        <f>+C27+C28</f>
        <v>146593</v>
      </c>
      <c r="D29" s="3">
        <f>+D27+D28</f>
        <v>48072</v>
      </c>
      <c r="E29" s="3">
        <f t="shared" ref="E29:G29" si="7">+E27+E28</f>
        <v>154806</v>
      </c>
      <c r="F29" s="3">
        <f t="shared" si="7"/>
        <v>54537</v>
      </c>
      <c r="G29" s="3">
        <f t="shared" si="7"/>
        <v>-32788</v>
      </c>
    </row>
    <row r="30" spans="2:7" x14ac:dyDescent="0.35">
      <c r="B30" s="47" t="s">
        <v>283</v>
      </c>
      <c r="C30" s="52">
        <f>+IS!C25</f>
        <v>0</v>
      </c>
      <c r="D30" s="52">
        <f>+IS!D25</f>
        <v>0</v>
      </c>
      <c r="E30" s="325">
        <v>0</v>
      </c>
      <c r="F30" s="52">
        <v>-65196</v>
      </c>
      <c r="G30" s="52">
        <v>93320</v>
      </c>
    </row>
    <row r="31" spans="2:7" x14ac:dyDescent="0.35">
      <c r="B31" s="18" t="s">
        <v>284</v>
      </c>
      <c r="C31" s="3">
        <f>+C29+C30</f>
        <v>146593</v>
      </c>
      <c r="D31" s="3">
        <f>+D29+D30</f>
        <v>48072</v>
      </c>
      <c r="E31" s="3">
        <f t="shared" ref="E31:G31" si="8">+E29+E30</f>
        <v>154806</v>
      </c>
      <c r="F31" s="3">
        <f t="shared" si="8"/>
        <v>-10659</v>
      </c>
      <c r="G31" s="3">
        <f t="shared" si="8"/>
        <v>60532</v>
      </c>
    </row>
    <row r="32" spans="2:7" x14ac:dyDescent="0.35">
      <c r="B32" s="47" t="s">
        <v>285</v>
      </c>
      <c r="C32" s="55">
        <f>+IS!C28</f>
        <v>-4436</v>
      </c>
      <c r="D32" s="55">
        <f>+IS!D28</f>
        <v>-1774</v>
      </c>
      <c r="E32" s="55">
        <v>-2631</v>
      </c>
      <c r="F32" s="55">
        <v>-74570</v>
      </c>
      <c r="G32" s="55">
        <v>92111</v>
      </c>
    </row>
    <row r="33" spans="2:7" x14ac:dyDescent="0.35">
      <c r="B33" s="18" t="s">
        <v>250</v>
      </c>
      <c r="C33" s="3">
        <f>+SUM(C31:C32)</f>
        <v>142157</v>
      </c>
      <c r="D33" s="3">
        <f>+SUM(D31:D32)</f>
        <v>46298</v>
      </c>
      <c r="E33" s="3">
        <f t="shared" ref="E33:G33" si="9">+SUM(E31:E32)</f>
        <v>152175</v>
      </c>
      <c r="F33" s="3">
        <f t="shared" si="9"/>
        <v>-85229</v>
      </c>
      <c r="G33" s="3">
        <f t="shared" si="9"/>
        <v>152643</v>
      </c>
    </row>
    <row r="34" spans="2:7" x14ac:dyDescent="0.35">
      <c r="B34" s="48"/>
      <c r="C34" s="120"/>
      <c r="D34" s="120"/>
    </row>
    <row r="35" spans="2:7" x14ac:dyDescent="0.35">
      <c r="B35" s="49" t="s">
        <v>122</v>
      </c>
      <c r="C35" s="1"/>
      <c r="D35" s="1"/>
      <c r="E35" s="16"/>
      <c r="F35" s="16"/>
      <c r="G35" s="16"/>
    </row>
    <row r="36" spans="2:7" x14ac:dyDescent="0.35">
      <c r="B36" s="47" t="s">
        <v>123</v>
      </c>
      <c r="C36" s="55">
        <f>+IS!C36</f>
        <v>136611</v>
      </c>
      <c r="D36" s="55">
        <f>+IS!D36</f>
        <v>45210</v>
      </c>
      <c r="E36" s="55">
        <v>153477</v>
      </c>
      <c r="F36" s="55">
        <v>-30730</v>
      </c>
      <c r="G36" s="55">
        <v>-48654</v>
      </c>
    </row>
    <row r="37" spans="2:7" x14ac:dyDescent="0.35">
      <c r="B37" s="10" t="s">
        <v>111</v>
      </c>
      <c r="C37" s="99">
        <f>+IS!C37</f>
        <v>5546</v>
      </c>
      <c r="D37" s="99">
        <f>+IS!D37</f>
        <v>1088</v>
      </c>
      <c r="E37" s="99">
        <v>-1302</v>
      </c>
      <c r="F37" s="99">
        <v>-54499</v>
      </c>
      <c r="G37" s="99">
        <v>201297</v>
      </c>
    </row>
    <row r="39" spans="2:7" x14ac:dyDescent="0.35">
      <c r="B39" s="35" t="s">
        <v>124</v>
      </c>
    </row>
    <row r="41" spans="2:7" x14ac:dyDescent="0.35">
      <c r="B41" s="146" t="s">
        <v>108</v>
      </c>
      <c r="C41" s="153" t="str">
        <f>+C$4</f>
        <v>12.31.2023</v>
      </c>
      <c r="D41" s="153" t="str">
        <f t="shared" ref="D41:G41" si="10">+D$4</f>
        <v>12.31.2022</v>
      </c>
      <c r="E41" s="153" t="str">
        <f t="shared" si="10"/>
        <v>12.31.2021</v>
      </c>
      <c r="F41" s="153" t="str">
        <f t="shared" si="10"/>
        <v>12.31.2020</v>
      </c>
      <c r="G41" s="153" t="str">
        <f t="shared" si="10"/>
        <v>12.31.2019</v>
      </c>
    </row>
    <row r="42" spans="2:7" x14ac:dyDescent="0.35">
      <c r="B42" s="10" t="s">
        <v>66</v>
      </c>
      <c r="C42" s="11">
        <f>+CF!C9</f>
        <v>33545</v>
      </c>
      <c r="D42" s="11">
        <f>+CF!D9</f>
        <v>33135</v>
      </c>
      <c r="E42" s="1">
        <v>28463</v>
      </c>
      <c r="F42" s="1">
        <v>40309</v>
      </c>
      <c r="G42" s="1">
        <v>209163</v>
      </c>
    </row>
    <row r="43" spans="2:7" x14ac:dyDescent="0.35">
      <c r="B43" s="28" t="s">
        <v>125</v>
      </c>
      <c r="C43" s="13">
        <f>+CF!C24</f>
        <v>51621</v>
      </c>
      <c r="D43" s="13">
        <f>+CF!D24</f>
        <v>10498</v>
      </c>
      <c r="E43" s="116">
        <v>38633</v>
      </c>
      <c r="F43" s="2">
        <v>467379</v>
      </c>
      <c r="G43" s="2">
        <v>172274</v>
      </c>
    </row>
    <row r="44" spans="2:7" x14ac:dyDescent="0.35">
      <c r="B44" s="10" t="s">
        <v>152</v>
      </c>
      <c r="C44" s="11">
        <f>+CF!C37</f>
        <v>-90278</v>
      </c>
      <c r="D44" s="11">
        <f>+CF!D37</f>
        <v>-82015</v>
      </c>
      <c r="E44" s="1">
        <v>-36961</v>
      </c>
      <c r="F44" s="1">
        <v>-357269</v>
      </c>
      <c r="G44" s="1">
        <v>-570757</v>
      </c>
    </row>
    <row r="45" spans="2:7" x14ac:dyDescent="0.35">
      <c r="B45" s="45" t="s">
        <v>266</v>
      </c>
      <c r="C45" s="94">
        <f>+SUM(C42:C44)</f>
        <v>-5112</v>
      </c>
      <c r="D45" s="94">
        <f>+SUM(D42:D44)</f>
        <v>-38382</v>
      </c>
      <c r="E45" s="94">
        <f t="shared" ref="E45:G45" si="11">+SUM(E42:E44)</f>
        <v>30135</v>
      </c>
      <c r="F45" s="94">
        <f t="shared" si="11"/>
        <v>150419</v>
      </c>
      <c r="G45" s="94">
        <f t="shared" si="11"/>
        <v>-189320</v>
      </c>
    </row>
    <row r="46" spans="2:7" x14ac:dyDescent="0.35">
      <c r="B46" s="39" t="s">
        <v>126</v>
      </c>
      <c r="C46" s="11">
        <f>+CF!C39</f>
        <v>18052</v>
      </c>
      <c r="D46" s="11">
        <f>+CF!D39</f>
        <v>56921</v>
      </c>
      <c r="E46" s="1">
        <v>14110</v>
      </c>
      <c r="F46" s="1">
        <v>991556</v>
      </c>
      <c r="G46" s="1">
        <v>948576</v>
      </c>
    </row>
    <row r="47" spans="2:7" x14ac:dyDescent="0.35">
      <c r="B47" s="97" t="s">
        <v>287</v>
      </c>
      <c r="C47" s="52">
        <v>0</v>
      </c>
      <c r="D47" s="52">
        <v>0</v>
      </c>
      <c r="E47" s="116">
        <v>0</v>
      </c>
      <c r="F47" s="116">
        <v>0</v>
      </c>
      <c r="G47" s="2">
        <v>-6512</v>
      </c>
    </row>
    <row r="48" spans="2:7" x14ac:dyDescent="0.35">
      <c r="B48" s="39" t="s">
        <v>59</v>
      </c>
      <c r="C48" s="14">
        <f>+CF!C40</f>
        <v>-4458</v>
      </c>
      <c r="D48" s="14">
        <f>+CF!D40</f>
        <v>-707</v>
      </c>
      <c r="E48" s="14">
        <v>-286</v>
      </c>
      <c r="F48" s="14">
        <v>-19</v>
      </c>
      <c r="G48" s="14">
        <v>-1548</v>
      </c>
    </row>
    <row r="49" spans="2:12" x14ac:dyDescent="0.35">
      <c r="B49" s="9" t="s">
        <v>286</v>
      </c>
      <c r="C49" s="52">
        <v>0</v>
      </c>
      <c r="D49" s="52">
        <v>0</v>
      </c>
      <c r="E49" s="52">
        <v>0</v>
      </c>
      <c r="F49" s="2">
        <v>-1061768</v>
      </c>
      <c r="G49" s="116">
        <v>0</v>
      </c>
    </row>
    <row r="50" spans="2:12" x14ac:dyDescent="0.35">
      <c r="B50" s="39" t="s">
        <v>278</v>
      </c>
      <c r="C50" s="11">
        <f>+CF!C41</f>
        <v>7553</v>
      </c>
      <c r="D50" s="11">
        <f>+CF!D41</f>
        <v>-153</v>
      </c>
      <c r="E50" s="16">
        <v>108</v>
      </c>
      <c r="F50" s="1">
        <v>-65477</v>
      </c>
      <c r="G50" s="1">
        <v>55963</v>
      </c>
    </row>
    <row r="51" spans="2:12" x14ac:dyDescent="0.35">
      <c r="B51" s="95" t="s">
        <v>127</v>
      </c>
      <c r="C51" s="94">
        <f>+SUM(C45:C50)</f>
        <v>16035</v>
      </c>
      <c r="D51" s="94">
        <f>+SUM(D45:D50)</f>
        <v>17679</v>
      </c>
      <c r="E51" s="94">
        <f t="shared" ref="E51:G51" si="12">+SUM(E45:E50)</f>
        <v>44067</v>
      </c>
      <c r="F51" s="94">
        <f t="shared" si="12"/>
        <v>14711</v>
      </c>
      <c r="G51" s="94">
        <f t="shared" si="12"/>
        <v>807159</v>
      </c>
    </row>
    <row r="53" spans="2:12" x14ac:dyDescent="0.35">
      <c r="B53" s="35" t="s">
        <v>128</v>
      </c>
    </row>
    <row r="55" spans="2:12" x14ac:dyDescent="0.35">
      <c r="B55" s="146" t="s">
        <v>108</v>
      </c>
      <c r="C55" s="153" t="str">
        <f>+C$4</f>
        <v>12.31.2023</v>
      </c>
      <c r="D55" s="153"/>
      <c r="E55" s="153" t="str">
        <f>+D$4</f>
        <v>12.31.2022</v>
      </c>
      <c r="F55" s="153"/>
      <c r="G55" s="153" t="str">
        <f>+E$4</f>
        <v>12.31.2021</v>
      </c>
      <c r="H55" s="153"/>
      <c r="I55" s="153" t="str">
        <f>+F$4</f>
        <v>12.31.2020</v>
      </c>
      <c r="J55" s="153"/>
      <c r="K55" s="153" t="str">
        <f>+G$4</f>
        <v>12.31.2019</v>
      </c>
      <c r="L55" s="153"/>
    </row>
    <row r="56" spans="2:12" x14ac:dyDescent="0.35">
      <c r="B56" s="50" t="s">
        <v>129</v>
      </c>
      <c r="C56" s="54"/>
      <c r="D56" s="54"/>
      <c r="E56" s="54"/>
      <c r="F56" s="54"/>
    </row>
    <row r="57" spans="2:12" ht="15" thickBot="1" x14ac:dyDescent="0.4">
      <c r="B57" s="39" t="s">
        <v>130</v>
      </c>
      <c r="C57" s="26">
        <f>+C6</f>
        <v>184846</v>
      </c>
      <c r="D57" s="60">
        <f>+C57/C58</f>
        <v>1.122407961769903</v>
      </c>
      <c r="E57" s="26">
        <f>+D6</f>
        <v>144502</v>
      </c>
      <c r="F57" s="60">
        <f>+E57/E58</f>
        <v>0.82378628600095771</v>
      </c>
      <c r="G57" s="26">
        <f>+E6</f>
        <v>130558</v>
      </c>
      <c r="H57" s="60">
        <f>+G57/G58</f>
        <v>1.1258008605748089</v>
      </c>
      <c r="I57" s="26">
        <f>+F6</f>
        <v>111879</v>
      </c>
      <c r="J57" s="60">
        <f>+I57/I58</f>
        <v>0.54571128941784752</v>
      </c>
      <c r="K57" s="26">
        <f>+G6</f>
        <v>2221389</v>
      </c>
      <c r="L57" s="60">
        <f>+K57/K58</f>
        <v>1.6308859644292715</v>
      </c>
    </row>
    <row r="58" spans="2:12" x14ac:dyDescent="0.35">
      <c r="B58" s="39" t="s">
        <v>131</v>
      </c>
      <c r="C58" s="11">
        <f>+C12</f>
        <v>164687</v>
      </c>
      <c r="D58" s="58"/>
      <c r="E58" s="11">
        <f>+D12</f>
        <v>175412</v>
      </c>
      <c r="F58" s="58"/>
      <c r="G58" s="11">
        <f>+E12</f>
        <v>115969</v>
      </c>
      <c r="H58" s="58"/>
      <c r="I58" s="11">
        <f>+F12</f>
        <v>205015</v>
      </c>
      <c r="J58" s="58"/>
      <c r="K58" s="11">
        <f>+G12</f>
        <v>1362075</v>
      </c>
      <c r="L58" s="58"/>
    </row>
    <row r="59" spans="2:12" x14ac:dyDescent="0.35">
      <c r="B59" s="51" t="s">
        <v>134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</row>
    <row r="60" spans="2:12" ht="15" thickBot="1" x14ac:dyDescent="0.4">
      <c r="B60" s="39" t="s">
        <v>133</v>
      </c>
      <c r="C60" s="26">
        <f>+C10</f>
        <v>837722</v>
      </c>
      <c r="D60" s="60">
        <f>+C60/C61</f>
        <v>1.0298104913260691</v>
      </c>
      <c r="E60" s="26">
        <f>+D10</f>
        <v>778815</v>
      </c>
      <c r="F60" s="60">
        <f>+E60/E61</f>
        <v>1.0458244370140595</v>
      </c>
      <c r="G60" s="26">
        <f>+E10</f>
        <v>756481</v>
      </c>
      <c r="H60" s="60">
        <f>+G60/G61</f>
        <v>0.76224279327436084</v>
      </c>
      <c r="I60" s="26">
        <f>+F10</f>
        <v>844940</v>
      </c>
      <c r="J60" s="60">
        <f>+I60/I61</f>
        <v>0.85566230433562973</v>
      </c>
      <c r="K60" s="26">
        <f>+G10</f>
        <v>1014607</v>
      </c>
      <c r="L60" s="60">
        <f>+K60/K61</f>
        <v>0.19373598927642607</v>
      </c>
    </row>
    <row r="61" spans="2:12" x14ac:dyDescent="0.35">
      <c r="B61" s="39" t="s">
        <v>132</v>
      </c>
      <c r="C61" s="11">
        <f>+C13</f>
        <v>813472</v>
      </c>
      <c r="D61" s="58"/>
      <c r="E61" s="11">
        <f>+D13</f>
        <v>744690</v>
      </c>
      <c r="F61" s="58"/>
      <c r="G61" s="11">
        <f>+E13</f>
        <v>992441</v>
      </c>
      <c r="H61" s="58"/>
      <c r="I61" s="11">
        <f>+F13</f>
        <v>987469</v>
      </c>
      <c r="J61" s="58"/>
      <c r="K61" s="11">
        <f>+G13</f>
        <v>5237060</v>
      </c>
      <c r="L61" s="58"/>
    </row>
    <row r="62" spans="2:12" x14ac:dyDescent="0.35">
      <c r="B62" s="50" t="s">
        <v>135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</row>
    <row r="63" spans="2:12" ht="15" thickBot="1" x14ac:dyDescent="0.4">
      <c r="B63" s="39" t="s">
        <v>136</v>
      </c>
      <c r="C63" s="26">
        <f>+C5</f>
        <v>1466348</v>
      </c>
      <c r="D63" s="60">
        <f>+C63/C64</f>
        <v>0.888053130038021</v>
      </c>
      <c r="E63" s="26">
        <f>+D5</f>
        <v>1379003</v>
      </c>
      <c r="F63" s="60">
        <f>+E63/E64</f>
        <v>0.90515160764158964</v>
      </c>
      <c r="G63" s="26">
        <f>+E5</f>
        <v>1618364</v>
      </c>
      <c r="H63" s="60">
        <f>+G63/G64</f>
        <v>0.92534944382882711</v>
      </c>
      <c r="I63" s="26">
        <f>+F5</f>
        <v>1720530</v>
      </c>
      <c r="J63" s="60">
        <f>+I63/I64</f>
        <v>0.93894430773915649</v>
      </c>
      <c r="K63" s="26">
        <f>+G5</f>
        <v>4030278</v>
      </c>
      <c r="L63" s="60">
        <f>+K63/K64</f>
        <v>0.64467253294201365</v>
      </c>
    </row>
    <row r="64" spans="2:12" x14ac:dyDescent="0.35">
      <c r="B64" s="39" t="s">
        <v>137</v>
      </c>
      <c r="C64" s="11">
        <f>+C7</f>
        <v>1651194</v>
      </c>
      <c r="D64" s="58"/>
      <c r="E64" s="11">
        <f>+D7</f>
        <v>1523505</v>
      </c>
      <c r="F64" s="58"/>
      <c r="G64" s="11">
        <f>+E7</f>
        <v>1748922</v>
      </c>
      <c r="H64" s="58"/>
      <c r="I64" s="11">
        <f>+F7</f>
        <v>1832409</v>
      </c>
      <c r="J64" s="58"/>
      <c r="K64" s="11">
        <f>+G7</f>
        <v>6251667</v>
      </c>
      <c r="L64" s="58"/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E57:F64 G57 G60 G6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F55"/>
  <sheetViews>
    <sheetView showGridLines="0" workbookViewId="0"/>
  </sheetViews>
  <sheetFormatPr baseColWidth="10" defaultRowHeight="14.5" x14ac:dyDescent="0.35"/>
  <cols>
    <col min="1" max="1" width="3.7265625" customWidth="1"/>
    <col min="2" max="2" width="71.1796875" style="34" customWidth="1"/>
  </cols>
  <sheetData>
    <row r="2" spans="2:5" x14ac:dyDescent="0.35">
      <c r="B2" s="35" t="s">
        <v>138</v>
      </c>
    </row>
    <row r="4" spans="2:5" x14ac:dyDescent="0.35">
      <c r="B4" s="276" t="s">
        <v>359</v>
      </c>
      <c r="C4" s="276"/>
      <c r="D4" s="276"/>
    </row>
    <row r="5" spans="2:5" x14ac:dyDescent="0.35">
      <c r="B5" s="152"/>
      <c r="C5" s="156">
        <v>2023</v>
      </c>
      <c r="D5" s="156">
        <v>2022</v>
      </c>
    </row>
    <row r="6" spans="2:5" x14ac:dyDescent="0.35">
      <c r="B6" s="10" t="s">
        <v>310</v>
      </c>
      <c r="C6" s="140">
        <f>+IS!C23</f>
        <v>146593</v>
      </c>
      <c r="D6" s="140">
        <f>+IS!D23</f>
        <v>48072</v>
      </c>
    </row>
    <row r="7" spans="2:5" x14ac:dyDescent="0.35">
      <c r="B7" s="12" t="s">
        <v>139</v>
      </c>
      <c r="C7" s="109">
        <v>-4768</v>
      </c>
      <c r="D7" s="109">
        <v>-838</v>
      </c>
    </row>
    <row r="8" spans="2:5" x14ac:dyDescent="0.35">
      <c r="B8" s="10" t="s">
        <v>140</v>
      </c>
      <c r="C8" s="140">
        <v>12593</v>
      </c>
      <c r="D8" s="140">
        <v>14882</v>
      </c>
    </row>
    <row r="9" spans="2:5" x14ac:dyDescent="0.35">
      <c r="B9" s="12" t="s">
        <v>121</v>
      </c>
      <c r="C9" s="109">
        <v>54958</v>
      </c>
      <c r="D9" s="109">
        <v>-78738</v>
      </c>
    </row>
    <row r="10" spans="2:5" x14ac:dyDescent="0.35">
      <c r="B10" s="10" t="s">
        <v>141</v>
      </c>
      <c r="C10" s="140">
        <v>1801</v>
      </c>
      <c r="D10" s="140">
        <v>2162</v>
      </c>
    </row>
    <row r="11" spans="2:5" x14ac:dyDescent="0.35">
      <c r="B11" s="25" t="s">
        <v>142</v>
      </c>
      <c r="C11" s="111">
        <f>+SUM(C6:C10)</f>
        <v>211177</v>
      </c>
      <c r="D11" s="111">
        <f>+SUM(D6:D10)</f>
        <v>-14460</v>
      </c>
    </row>
    <row r="12" spans="2:5" x14ac:dyDescent="0.35">
      <c r="B12" s="10" t="s">
        <v>311</v>
      </c>
      <c r="C12" s="140">
        <f>-IS!C9</f>
        <v>-137822</v>
      </c>
      <c r="D12" s="140">
        <f>-IS!D9</f>
        <v>91958</v>
      </c>
    </row>
    <row r="13" spans="2:5" s="165" customFormat="1" x14ac:dyDescent="0.35">
      <c r="B13" s="12" t="s">
        <v>241</v>
      </c>
      <c r="C13" s="109">
        <v>17330</v>
      </c>
      <c r="D13" s="109">
        <v>3429</v>
      </c>
    </row>
    <row r="14" spans="2:5" x14ac:dyDescent="0.35">
      <c r="B14" s="10" t="s">
        <v>312</v>
      </c>
      <c r="C14" s="140">
        <v>-7648</v>
      </c>
      <c r="D14" s="140" t="s">
        <v>15</v>
      </c>
    </row>
    <row r="15" spans="2:5" x14ac:dyDescent="0.35">
      <c r="B15" s="47" t="s">
        <v>143</v>
      </c>
      <c r="C15" s="109">
        <v>-19926</v>
      </c>
      <c r="D15" s="109">
        <v>-4104</v>
      </c>
      <c r="E15" s="2"/>
    </row>
    <row r="16" spans="2:5" x14ac:dyDescent="0.35">
      <c r="B16" s="10" t="s">
        <v>144</v>
      </c>
      <c r="C16" s="140">
        <v>94551</v>
      </c>
      <c r="D16" s="140">
        <v>-5798</v>
      </c>
      <c r="E16" s="2"/>
    </row>
    <row r="17" spans="2:6" x14ac:dyDescent="0.35">
      <c r="B17" s="47" t="s">
        <v>171</v>
      </c>
      <c r="C17" s="109">
        <v>895</v>
      </c>
      <c r="D17" s="109">
        <v>-71</v>
      </c>
    </row>
    <row r="18" spans="2:6" x14ac:dyDescent="0.35">
      <c r="B18" s="10" t="s">
        <v>145</v>
      </c>
      <c r="C18" s="140">
        <v>-57001</v>
      </c>
      <c r="D18" s="140">
        <v>-2656</v>
      </c>
    </row>
    <row r="19" spans="2:6" x14ac:dyDescent="0.35">
      <c r="B19" s="47" t="s">
        <v>59</v>
      </c>
      <c r="C19" s="109">
        <v>-32560</v>
      </c>
      <c r="D19" s="109">
        <v>-26831</v>
      </c>
    </row>
    <row r="20" spans="2:6" x14ac:dyDescent="0.35">
      <c r="B20" s="10" t="s">
        <v>146</v>
      </c>
      <c r="C20" s="140">
        <v>-2056</v>
      </c>
      <c r="D20" s="140">
        <v>1829</v>
      </c>
    </row>
    <row r="21" spans="2:6" x14ac:dyDescent="0.35">
      <c r="B21" s="110" t="s">
        <v>147</v>
      </c>
      <c r="C21" s="111">
        <f>+SUM(C11:C20)</f>
        <v>66940</v>
      </c>
      <c r="D21" s="112">
        <f>+SUM(D11:D20)</f>
        <v>43296</v>
      </c>
    </row>
    <row r="22" spans="2:6" x14ac:dyDescent="0.35">
      <c r="B22" s="113" t="s">
        <v>148</v>
      </c>
      <c r="C22" s="327">
        <v>0.7984</v>
      </c>
      <c r="D22" s="327">
        <v>0.56110000000000004</v>
      </c>
    </row>
    <row r="23" spans="2:6" x14ac:dyDescent="0.35">
      <c r="B23" s="66" t="s">
        <v>149</v>
      </c>
      <c r="E23" s="109"/>
      <c r="F23" s="109"/>
    </row>
    <row r="25" spans="2:6" x14ac:dyDescent="0.35">
      <c r="B25" s="35" t="s">
        <v>242</v>
      </c>
    </row>
    <row r="27" spans="2:6" x14ac:dyDescent="0.35">
      <c r="B27" s="276" t="s">
        <v>359</v>
      </c>
      <c r="C27" s="276"/>
      <c r="D27" s="276"/>
    </row>
    <row r="28" spans="2:6" x14ac:dyDescent="0.35">
      <c r="B28" s="152"/>
      <c r="C28" s="156">
        <v>2023</v>
      </c>
      <c r="D28" s="156">
        <v>2022</v>
      </c>
    </row>
    <row r="29" spans="2:6" x14ac:dyDescent="0.35">
      <c r="B29" s="10" t="s">
        <v>52</v>
      </c>
      <c r="C29" s="103">
        <f>+IS!C8</f>
        <v>68701</v>
      </c>
      <c r="D29" s="103">
        <f>+IS!D8</f>
        <v>63561</v>
      </c>
    </row>
    <row r="30" spans="2:6" x14ac:dyDescent="0.35">
      <c r="B30" s="47" t="s">
        <v>243</v>
      </c>
      <c r="C30" s="53">
        <v>-5725</v>
      </c>
      <c r="D30" s="141">
        <v>-4030</v>
      </c>
    </row>
    <row r="31" spans="2:6" x14ac:dyDescent="0.35">
      <c r="B31" s="10" t="s">
        <v>141</v>
      </c>
      <c r="C31" s="139">
        <v>1801</v>
      </c>
      <c r="D31" s="142">
        <v>2162</v>
      </c>
    </row>
    <row r="32" spans="2:6" x14ac:dyDescent="0.35">
      <c r="B32" s="12" t="s">
        <v>244</v>
      </c>
      <c r="C32" s="53">
        <v>17330</v>
      </c>
      <c r="D32" s="141">
        <v>3429</v>
      </c>
    </row>
    <row r="33" spans="2:4" x14ac:dyDescent="0.35">
      <c r="B33" s="107" t="s">
        <v>245</v>
      </c>
      <c r="C33" s="108">
        <f>+SUM(C29:C32)</f>
        <v>82107</v>
      </c>
      <c r="D33" s="108">
        <f>+SUM(D29:D32)</f>
        <v>65122</v>
      </c>
    </row>
    <row r="35" spans="2:4" x14ac:dyDescent="0.35">
      <c r="B35" s="35" t="s">
        <v>251</v>
      </c>
    </row>
    <row r="37" spans="2:4" x14ac:dyDescent="0.35">
      <c r="B37" s="276" t="s">
        <v>359</v>
      </c>
      <c r="C37" s="276"/>
      <c r="D37" s="276"/>
    </row>
    <row r="38" spans="2:4" x14ac:dyDescent="0.35">
      <c r="B38" s="152"/>
      <c r="C38" s="156">
        <v>2023</v>
      </c>
      <c r="D38" s="156">
        <v>2022</v>
      </c>
    </row>
    <row r="39" spans="2:4" x14ac:dyDescent="0.35">
      <c r="B39" s="12" t="s">
        <v>252</v>
      </c>
      <c r="C39" s="53">
        <v>146593</v>
      </c>
      <c r="D39" s="53">
        <v>48072</v>
      </c>
    </row>
    <row r="40" spans="2:4" x14ac:dyDescent="0.35">
      <c r="B40" s="10" t="s">
        <v>253</v>
      </c>
      <c r="C40" s="139">
        <v>-137822</v>
      </c>
      <c r="D40" s="139">
        <v>91958</v>
      </c>
    </row>
    <row r="41" spans="2:4" x14ac:dyDescent="0.35">
      <c r="B41" s="12" t="s">
        <v>254</v>
      </c>
      <c r="C41" s="53">
        <v>17330</v>
      </c>
      <c r="D41" s="53">
        <v>3429</v>
      </c>
    </row>
    <row r="42" spans="2:4" x14ac:dyDescent="0.35">
      <c r="B42" s="10" t="s">
        <v>312</v>
      </c>
      <c r="C42" s="139">
        <v>-7648</v>
      </c>
      <c r="D42" s="138" t="s">
        <v>5</v>
      </c>
    </row>
    <row r="43" spans="2:4" x14ac:dyDescent="0.35">
      <c r="B43" s="47" t="s">
        <v>141</v>
      </c>
      <c r="C43" s="144">
        <v>1801</v>
      </c>
      <c r="D43" s="144">
        <v>2162</v>
      </c>
    </row>
    <row r="44" spans="2:4" x14ac:dyDescent="0.35">
      <c r="B44" s="10" t="s">
        <v>255</v>
      </c>
      <c r="C44" s="139">
        <v>94551</v>
      </c>
      <c r="D44" s="139">
        <v>-5798</v>
      </c>
    </row>
    <row r="45" spans="2:4" x14ac:dyDescent="0.35">
      <c r="B45" s="47" t="s">
        <v>120</v>
      </c>
      <c r="C45" s="143">
        <v>-4673</v>
      </c>
      <c r="D45" s="144">
        <v>850</v>
      </c>
    </row>
    <row r="46" spans="2:4" x14ac:dyDescent="0.35">
      <c r="B46" s="10" t="s">
        <v>256</v>
      </c>
      <c r="C46" s="138">
        <v>895</v>
      </c>
      <c r="D46" s="138">
        <v>-71</v>
      </c>
    </row>
    <row r="47" spans="2:4" x14ac:dyDescent="0.35">
      <c r="B47" s="47" t="s">
        <v>257</v>
      </c>
      <c r="C47" s="144">
        <v>-57001</v>
      </c>
      <c r="D47" s="143">
        <v>-2656</v>
      </c>
    </row>
    <row r="48" spans="2:4" x14ac:dyDescent="0.35">
      <c r="B48" s="10" t="s">
        <v>258</v>
      </c>
      <c r="C48" s="138">
        <v>2516</v>
      </c>
      <c r="D48" s="138">
        <v>1230</v>
      </c>
    </row>
    <row r="49" spans="2:4" x14ac:dyDescent="0.35">
      <c r="B49" s="47" t="s">
        <v>313</v>
      </c>
      <c r="C49" s="143">
        <v>48871</v>
      </c>
      <c r="D49" s="143">
        <v>-82366</v>
      </c>
    </row>
    <row r="50" spans="2:4" x14ac:dyDescent="0.35">
      <c r="B50" s="10" t="s">
        <v>111</v>
      </c>
      <c r="C50" s="139">
        <v>-5074</v>
      </c>
      <c r="D50" s="138">
        <v>-1080</v>
      </c>
    </row>
    <row r="51" spans="2:4" x14ac:dyDescent="0.35">
      <c r="B51" s="47" t="s">
        <v>259</v>
      </c>
      <c r="C51" s="143">
        <v>3364</v>
      </c>
      <c r="D51" s="144">
        <v>-3997</v>
      </c>
    </row>
    <row r="52" spans="2:4" x14ac:dyDescent="0.35">
      <c r="B52" s="10" t="s">
        <v>260</v>
      </c>
      <c r="C52" s="139">
        <v>-19926</v>
      </c>
      <c r="D52" s="139">
        <v>-4104</v>
      </c>
    </row>
    <row r="53" spans="2:4" x14ac:dyDescent="0.35">
      <c r="B53" s="47" t="s">
        <v>59</v>
      </c>
      <c r="C53" s="143">
        <v>-32560</v>
      </c>
      <c r="D53" s="143">
        <v>-26831</v>
      </c>
    </row>
    <row r="54" spans="2:4" x14ac:dyDescent="0.35">
      <c r="B54" s="10" t="s">
        <v>73</v>
      </c>
      <c r="C54" s="138">
        <v>101</v>
      </c>
      <c r="D54" s="138">
        <v>-251</v>
      </c>
    </row>
    <row r="55" spans="2:4" s="165" customFormat="1" x14ac:dyDescent="0.35">
      <c r="B55" s="114" t="s">
        <v>261</v>
      </c>
      <c r="C55" s="115">
        <f>+SUM(C39:C54)</f>
        <v>51318</v>
      </c>
      <c r="D55" s="115">
        <f>+SUM(D39:D54)</f>
        <v>20547</v>
      </c>
    </row>
  </sheetData>
  <mergeCells count="3">
    <mergeCell ref="B4:D4"/>
    <mergeCell ref="B27:D27"/>
    <mergeCell ref="B37:D37"/>
  </mergeCells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55:D5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F34"/>
  <sheetViews>
    <sheetView showGridLines="0" zoomScaleNormal="100" workbookViewId="0">
      <pane xSplit="2" ySplit="3" topLeftCell="W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70" customWidth="1"/>
    <col min="2" max="2" width="27.7265625" style="70" customWidth="1"/>
    <col min="3" max="28" width="9.7265625" style="70" customWidth="1"/>
    <col min="29" max="16384" width="11.453125" style="70"/>
  </cols>
  <sheetData>
    <row r="2" spans="2:32" ht="12" customHeight="1" x14ac:dyDescent="0.25">
      <c r="B2" s="273" t="s">
        <v>224</v>
      </c>
      <c r="C2" s="91" t="s">
        <v>181</v>
      </c>
      <c r="D2" s="91" t="s">
        <v>182</v>
      </c>
      <c r="E2" s="91" t="s">
        <v>183</v>
      </c>
      <c r="F2" s="91" t="s">
        <v>184</v>
      </c>
      <c r="G2" s="91" t="s">
        <v>185</v>
      </c>
      <c r="H2" s="91" t="s">
        <v>186</v>
      </c>
      <c r="I2" s="91" t="s">
        <v>187</v>
      </c>
      <c r="J2" s="91" t="s">
        <v>188</v>
      </c>
      <c r="K2" s="91" t="s">
        <v>189</v>
      </c>
      <c r="L2" s="91" t="s">
        <v>190</v>
      </c>
      <c r="M2" s="91" t="s">
        <v>191</v>
      </c>
      <c r="N2" s="91" t="s">
        <v>192</v>
      </c>
      <c r="O2" s="91" t="s">
        <v>177</v>
      </c>
      <c r="P2" s="91" t="s">
        <v>193</v>
      </c>
      <c r="Q2" s="91" t="s">
        <v>194</v>
      </c>
      <c r="R2" s="91" t="s">
        <v>195</v>
      </c>
      <c r="S2" s="91" t="s">
        <v>176</v>
      </c>
      <c r="T2" s="91" t="s">
        <v>196</v>
      </c>
      <c r="U2" s="91" t="s">
        <v>197</v>
      </c>
      <c r="V2" s="91" t="s">
        <v>198</v>
      </c>
      <c r="W2" s="91" t="s">
        <v>175</v>
      </c>
      <c r="X2" s="91" t="s">
        <v>235</v>
      </c>
      <c r="Y2" s="91" t="s">
        <v>246</v>
      </c>
      <c r="Z2" s="91" t="s">
        <v>247</v>
      </c>
      <c r="AA2" s="91" t="s">
        <v>265</v>
      </c>
      <c r="AB2" s="91" t="s">
        <v>271</v>
      </c>
      <c r="AC2" s="91" t="s">
        <v>288</v>
      </c>
      <c r="AD2" s="91" t="s">
        <v>290</v>
      </c>
      <c r="AE2" s="91" t="s">
        <v>303</v>
      </c>
      <c r="AF2" s="91" t="s">
        <v>314</v>
      </c>
    </row>
    <row r="3" spans="2:32" ht="12" customHeight="1" x14ac:dyDescent="0.25">
      <c r="B3" s="273"/>
      <c r="C3" s="93">
        <v>42614</v>
      </c>
      <c r="D3" s="93">
        <v>42705</v>
      </c>
      <c r="E3" s="93">
        <v>42795</v>
      </c>
      <c r="F3" s="93">
        <v>42887</v>
      </c>
      <c r="G3" s="93">
        <v>42979</v>
      </c>
      <c r="H3" s="93">
        <v>43070</v>
      </c>
      <c r="I3" s="93">
        <v>43160</v>
      </c>
      <c r="J3" s="93">
        <v>43252</v>
      </c>
      <c r="K3" s="93">
        <v>43344</v>
      </c>
      <c r="L3" s="93">
        <v>43435</v>
      </c>
      <c r="M3" s="93">
        <v>43525</v>
      </c>
      <c r="N3" s="93">
        <v>43617</v>
      </c>
      <c r="O3" s="93">
        <v>43709</v>
      </c>
      <c r="P3" s="93">
        <v>43800</v>
      </c>
      <c r="Q3" s="93">
        <v>43891</v>
      </c>
      <c r="R3" s="93">
        <v>43983</v>
      </c>
      <c r="S3" s="93">
        <v>44075</v>
      </c>
      <c r="T3" s="93">
        <v>44166</v>
      </c>
      <c r="U3" s="93">
        <v>44256</v>
      </c>
      <c r="V3" s="93">
        <v>44348</v>
      </c>
      <c r="W3" s="93">
        <v>44440</v>
      </c>
      <c r="X3" s="93">
        <v>44440</v>
      </c>
      <c r="Y3" s="93">
        <v>44621</v>
      </c>
      <c r="Z3" s="93">
        <v>44742</v>
      </c>
      <c r="AA3" s="93">
        <v>44834</v>
      </c>
      <c r="AB3" s="93">
        <v>44926</v>
      </c>
      <c r="AC3" s="93">
        <v>45016</v>
      </c>
      <c r="AD3" s="93">
        <v>45107</v>
      </c>
      <c r="AE3" s="93">
        <v>45199</v>
      </c>
      <c r="AF3" s="93">
        <v>45291</v>
      </c>
    </row>
    <row r="4" spans="2:32" ht="12" customHeight="1" x14ac:dyDescent="0.25">
      <c r="B4" s="69" t="s">
        <v>225</v>
      </c>
      <c r="C4" s="74">
        <v>19885</v>
      </c>
      <c r="D4" s="74">
        <v>19885</v>
      </c>
      <c r="E4" s="88">
        <v>19885</v>
      </c>
      <c r="F4" s="74">
        <v>19885</v>
      </c>
      <c r="G4" s="74">
        <v>19885</v>
      </c>
      <c r="H4" s="80">
        <v>19885</v>
      </c>
      <c r="I4" s="80">
        <v>19885</v>
      </c>
      <c r="J4" s="80">
        <v>19885</v>
      </c>
      <c r="K4" s="80">
        <v>19885</v>
      </c>
      <c r="L4" s="74">
        <v>19885</v>
      </c>
      <c r="M4" s="74">
        <v>19885</v>
      </c>
      <c r="N4" s="74">
        <v>19885</v>
      </c>
      <c r="O4" s="74">
        <v>19885</v>
      </c>
      <c r="P4" s="74">
        <v>19885</v>
      </c>
      <c r="Q4" s="74">
        <v>19885</v>
      </c>
      <c r="R4" s="74">
        <v>19885</v>
      </c>
      <c r="S4" s="74">
        <v>19885</v>
      </c>
      <c r="T4" s="74">
        <v>19885</v>
      </c>
      <c r="U4" s="74">
        <v>19885</v>
      </c>
      <c r="V4" s="74">
        <v>19885</v>
      </c>
      <c r="W4" s="74">
        <v>19885</v>
      </c>
      <c r="X4" s="74">
        <v>19885</v>
      </c>
      <c r="Y4" s="74">
        <v>19885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</row>
    <row r="5" spans="2:32" ht="12" customHeight="1" x14ac:dyDescent="0.25">
      <c r="B5" s="69" t="s">
        <v>226</v>
      </c>
      <c r="C5" s="74">
        <v>14873</v>
      </c>
      <c r="D5" s="74">
        <v>14873</v>
      </c>
      <c r="E5" s="88">
        <v>14873</v>
      </c>
      <c r="F5" s="74">
        <v>14873</v>
      </c>
      <c r="G5" s="74">
        <v>14873</v>
      </c>
      <c r="H5" s="80">
        <v>14873</v>
      </c>
      <c r="I5" s="80">
        <v>14873</v>
      </c>
      <c r="J5" s="80">
        <v>14873</v>
      </c>
      <c r="K5" s="80">
        <v>14873</v>
      </c>
      <c r="L5" s="74">
        <v>14873</v>
      </c>
      <c r="M5" s="74">
        <v>14865</v>
      </c>
      <c r="N5" s="74">
        <v>14865</v>
      </c>
      <c r="O5" s="74">
        <v>14865</v>
      </c>
      <c r="P5" s="74">
        <v>14865</v>
      </c>
      <c r="Q5" s="74">
        <v>14865</v>
      </c>
      <c r="R5" s="74">
        <v>14865</v>
      </c>
      <c r="S5" s="74">
        <v>7383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</row>
    <row r="6" spans="2:32" ht="12" customHeight="1" x14ac:dyDescent="0.25">
      <c r="B6" s="69" t="s">
        <v>227</v>
      </c>
      <c r="C6" s="74">
        <v>6569</v>
      </c>
      <c r="D6" s="74">
        <v>4774</v>
      </c>
      <c r="E6" s="88">
        <v>4774</v>
      </c>
      <c r="F6" s="74">
        <v>3876</v>
      </c>
      <c r="G6" s="74">
        <v>3876</v>
      </c>
      <c r="H6" s="80">
        <v>3876</v>
      </c>
      <c r="I6" s="80">
        <v>3876</v>
      </c>
      <c r="J6" s="80">
        <v>2979</v>
      </c>
      <c r="K6" s="80">
        <v>2979</v>
      </c>
      <c r="L6" s="74">
        <v>2979</v>
      </c>
      <c r="M6" s="74">
        <v>2979</v>
      </c>
      <c r="N6" s="74">
        <v>2979</v>
      </c>
      <c r="O6" s="74">
        <v>2979</v>
      </c>
      <c r="P6" s="74">
        <v>2979</v>
      </c>
      <c r="Q6" s="74">
        <v>2979</v>
      </c>
      <c r="R6" s="74">
        <v>2979</v>
      </c>
      <c r="S6" s="74">
        <v>2979</v>
      </c>
      <c r="T6" s="74">
        <v>2979</v>
      </c>
      <c r="U6" s="74">
        <v>2979</v>
      </c>
      <c r="V6" s="74">
        <v>2979</v>
      </c>
      <c r="W6" s="74">
        <v>2979</v>
      </c>
      <c r="X6" s="74">
        <v>2979</v>
      </c>
      <c r="Y6" s="74">
        <v>2979</v>
      </c>
      <c r="Z6" s="74">
        <v>2979</v>
      </c>
      <c r="AA6" s="74">
        <v>2979</v>
      </c>
      <c r="AB6" s="74">
        <v>2979</v>
      </c>
      <c r="AC6" s="74">
        <v>2979</v>
      </c>
      <c r="AD6" s="74">
        <v>2979</v>
      </c>
      <c r="AE6" s="74">
        <v>2979</v>
      </c>
      <c r="AF6" s="74">
        <v>2979</v>
      </c>
    </row>
    <row r="7" spans="2:32" ht="12" customHeight="1" x14ac:dyDescent="0.25">
      <c r="B7" s="69" t="s">
        <v>228</v>
      </c>
      <c r="C7" s="74">
        <v>15014</v>
      </c>
      <c r="D7" s="74">
        <v>15014</v>
      </c>
      <c r="E7" s="88">
        <v>15014</v>
      </c>
      <c r="F7" s="74">
        <v>15014</v>
      </c>
      <c r="G7" s="74">
        <v>15014</v>
      </c>
      <c r="H7" s="80">
        <v>15014</v>
      </c>
      <c r="I7" s="80">
        <v>15014</v>
      </c>
      <c r="J7" s="80">
        <v>15014</v>
      </c>
      <c r="K7" s="80">
        <v>15014</v>
      </c>
      <c r="L7" s="74">
        <v>15014</v>
      </c>
      <c r="M7" s="74">
        <v>15014</v>
      </c>
      <c r="N7" s="74">
        <v>15014</v>
      </c>
      <c r="O7" s="74">
        <v>15014</v>
      </c>
      <c r="P7" s="74">
        <v>15014</v>
      </c>
      <c r="Q7" s="74">
        <v>15014</v>
      </c>
      <c r="R7" s="74">
        <v>15014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</row>
    <row r="8" spans="2:32" ht="12" customHeight="1" x14ac:dyDescent="0.25">
      <c r="B8" s="69" t="s">
        <v>230</v>
      </c>
      <c r="C8" s="74">
        <v>11242</v>
      </c>
      <c r="D8" s="74">
        <v>11242</v>
      </c>
      <c r="E8" s="88">
        <v>11242</v>
      </c>
      <c r="F8" s="74">
        <v>11242</v>
      </c>
      <c r="G8" s="74">
        <v>11242</v>
      </c>
      <c r="H8" s="80">
        <v>11242</v>
      </c>
      <c r="I8" s="80">
        <v>11242</v>
      </c>
      <c r="J8" s="80">
        <v>11242</v>
      </c>
      <c r="K8" s="80">
        <v>11242</v>
      </c>
      <c r="L8" s="74">
        <v>11242</v>
      </c>
      <c r="M8" s="74">
        <v>11242</v>
      </c>
      <c r="N8" s="74">
        <v>11242</v>
      </c>
      <c r="O8" s="74">
        <v>11242</v>
      </c>
      <c r="P8" s="74">
        <v>11242</v>
      </c>
      <c r="Q8" s="74">
        <v>11242</v>
      </c>
      <c r="R8" s="74">
        <v>11242</v>
      </c>
      <c r="S8" s="74">
        <v>11242</v>
      </c>
      <c r="T8" s="74">
        <v>11242</v>
      </c>
      <c r="U8" s="74">
        <v>11242</v>
      </c>
      <c r="V8" s="74">
        <v>11242</v>
      </c>
      <c r="W8" s="74">
        <v>11242</v>
      </c>
      <c r="X8" s="74">
        <v>11242</v>
      </c>
      <c r="Y8" s="74">
        <v>11242</v>
      </c>
      <c r="Z8" s="74">
        <v>11242</v>
      </c>
      <c r="AA8" s="74">
        <v>11242</v>
      </c>
      <c r="AB8" s="74">
        <v>11242</v>
      </c>
      <c r="AC8" s="74">
        <v>11242</v>
      </c>
      <c r="AD8" s="74">
        <v>11242</v>
      </c>
      <c r="AE8" s="74">
        <v>11242</v>
      </c>
      <c r="AF8" s="74">
        <v>11242</v>
      </c>
    </row>
    <row r="9" spans="2:32" ht="12" customHeight="1" x14ac:dyDescent="0.25">
      <c r="B9" s="69" t="s">
        <v>232</v>
      </c>
      <c r="C9" s="74"/>
      <c r="D9" s="88"/>
      <c r="E9" s="88"/>
      <c r="F9" s="80"/>
      <c r="G9" s="80"/>
      <c r="H9" s="80"/>
      <c r="I9" s="80"/>
      <c r="J9" s="80"/>
      <c r="K9" s="80"/>
      <c r="L9" s="74"/>
      <c r="M9" s="74">
        <v>32173</v>
      </c>
      <c r="N9" s="74">
        <v>32173</v>
      </c>
      <c r="O9" s="74">
        <v>32173</v>
      </c>
      <c r="P9" s="74">
        <v>32173</v>
      </c>
      <c r="Q9" s="74">
        <v>32173</v>
      </c>
      <c r="R9" s="74">
        <v>32173</v>
      </c>
      <c r="S9" s="74">
        <v>32173</v>
      </c>
      <c r="T9" s="74">
        <v>32173</v>
      </c>
      <c r="U9" s="74">
        <v>32173</v>
      </c>
      <c r="V9" s="74">
        <v>32173</v>
      </c>
      <c r="W9" s="74">
        <v>32173</v>
      </c>
      <c r="X9" s="74">
        <v>32173</v>
      </c>
      <c r="Y9" s="74">
        <v>32173</v>
      </c>
      <c r="Z9" s="74">
        <v>32173</v>
      </c>
      <c r="AA9" s="74">
        <v>32173</v>
      </c>
      <c r="AB9" s="74">
        <v>32173</v>
      </c>
      <c r="AC9" s="74">
        <v>32173</v>
      </c>
      <c r="AD9" s="74">
        <v>32173</v>
      </c>
      <c r="AE9" s="74">
        <v>32173</v>
      </c>
      <c r="AF9" s="74">
        <v>32173</v>
      </c>
    </row>
    <row r="10" spans="2:32" ht="12" customHeight="1" x14ac:dyDescent="0.25">
      <c r="B10" s="69" t="s">
        <v>233</v>
      </c>
      <c r="C10" s="74"/>
      <c r="D10" s="88"/>
      <c r="E10" s="88"/>
      <c r="F10" s="80"/>
      <c r="G10" s="80"/>
      <c r="H10" s="80"/>
      <c r="I10" s="80"/>
      <c r="J10" s="80"/>
      <c r="K10" s="80"/>
      <c r="L10" s="74"/>
      <c r="M10" s="74"/>
      <c r="N10" s="74"/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28714</v>
      </c>
      <c r="U10" s="74">
        <v>28714</v>
      </c>
      <c r="V10" s="74">
        <v>27530</v>
      </c>
      <c r="W10" s="74">
        <v>27690</v>
      </c>
      <c r="X10" s="74">
        <v>24098</v>
      </c>
      <c r="Y10" s="74">
        <v>18016</v>
      </c>
      <c r="Z10" s="74">
        <v>18016</v>
      </c>
      <c r="AA10" s="74">
        <v>16832</v>
      </c>
      <c r="AB10" s="74">
        <v>16832</v>
      </c>
      <c r="AC10" s="74">
        <v>8516</v>
      </c>
      <c r="AD10" s="74">
        <v>8516</v>
      </c>
      <c r="AE10" s="74">
        <v>7331</v>
      </c>
      <c r="AF10" s="74">
        <v>4937</v>
      </c>
    </row>
    <row r="11" spans="2:32" ht="12" customHeight="1" x14ac:dyDescent="0.25">
      <c r="B11" s="77" t="s">
        <v>291</v>
      </c>
      <c r="C11" s="78">
        <f t="shared" ref="C11:AD11" si="0">+SUM(C4:C10)</f>
        <v>67583</v>
      </c>
      <c r="D11" s="78">
        <f t="shared" si="0"/>
        <v>65788</v>
      </c>
      <c r="E11" s="78">
        <f t="shared" si="0"/>
        <v>65788</v>
      </c>
      <c r="F11" s="78">
        <f t="shared" si="0"/>
        <v>64890</v>
      </c>
      <c r="G11" s="78">
        <f t="shared" si="0"/>
        <v>64890</v>
      </c>
      <c r="H11" s="78">
        <f t="shared" si="0"/>
        <v>64890</v>
      </c>
      <c r="I11" s="78">
        <f t="shared" si="0"/>
        <v>64890</v>
      </c>
      <c r="J11" s="78">
        <f t="shared" si="0"/>
        <v>63993</v>
      </c>
      <c r="K11" s="78">
        <f t="shared" si="0"/>
        <v>63993</v>
      </c>
      <c r="L11" s="78">
        <f t="shared" si="0"/>
        <v>63993</v>
      </c>
      <c r="M11" s="78">
        <f t="shared" si="0"/>
        <v>96158</v>
      </c>
      <c r="N11" s="78">
        <f t="shared" si="0"/>
        <v>96158</v>
      </c>
      <c r="O11" s="78">
        <f t="shared" si="0"/>
        <v>96158</v>
      </c>
      <c r="P11" s="78">
        <f t="shared" si="0"/>
        <v>96158</v>
      </c>
      <c r="Q11" s="78">
        <f t="shared" si="0"/>
        <v>96158</v>
      </c>
      <c r="R11" s="78">
        <f t="shared" si="0"/>
        <v>96158</v>
      </c>
      <c r="S11" s="78">
        <f t="shared" si="0"/>
        <v>73662</v>
      </c>
      <c r="T11" s="78">
        <f t="shared" si="0"/>
        <v>94993</v>
      </c>
      <c r="U11" s="78">
        <f t="shared" si="0"/>
        <v>94993</v>
      </c>
      <c r="V11" s="78">
        <f t="shared" si="0"/>
        <v>93809</v>
      </c>
      <c r="W11" s="78">
        <f t="shared" si="0"/>
        <v>93969</v>
      </c>
      <c r="X11" s="78">
        <f t="shared" si="0"/>
        <v>90377</v>
      </c>
      <c r="Y11" s="78">
        <f t="shared" si="0"/>
        <v>84295</v>
      </c>
      <c r="Z11" s="78">
        <f t="shared" si="0"/>
        <v>64410</v>
      </c>
      <c r="AA11" s="78">
        <f t="shared" si="0"/>
        <v>63226</v>
      </c>
      <c r="AB11" s="78">
        <f t="shared" si="0"/>
        <v>63226</v>
      </c>
      <c r="AC11" s="78">
        <f t="shared" si="0"/>
        <v>54910</v>
      </c>
      <c r="AD11" s="78">
        <f t="shared" si="0"/>
        <v>54910</v>
      </c>
      <c r="AE11" s="78">
        <f>+SUM(AE4:AE10)</f>
        <v>53725</v>
      </c>
      <c r="AF11" s="78">
        <f>+SUM(AF4:AF10)</f>
        <v>51331</v>
      </c>
    </row>
    <row r="13" spans="2:32" ht="12" customHeight="1" x14ac:dyDescent="0.25">
      <c r="B13" s="69" t="s">
        <v>229</v>
      </c>
      <c r="C13" s="74">
        <v>11465</v>
      </c>
      <c r="D13" s="74">
        <v>11465</v>
      </c>
      <c r="E13" s="88">
        <v>11465</v>
      </c>
      <c r="F13" s="74">
        <v>11465</v>
      </c>
      <c r="G13" s="74">
        <v>11465</v>
      </c>
      <c r="H13" s="80">
        <v>11465</v>
      </c>
      <c r="I13" s="80">
        <v>11465</v>
      </c>
      <c r="J13" s="80">
        <v>11465</v>
      </c>
      <c r="K13" s="80">
        <v>11465</v>
      </c>
      <c r="L13" s="74">
        <v>11465</v>
      </c>
      <c r="M13" s="74">
        <v>11465</v>
      </c>
      <c r="N13" s="74">
        <v>11465</v>
      </c>
      <c r="O13" s="74">
        <v>11465</v>
      </c>
      <c r="P13" s="74">
        <v>11465</v>
      </c>
      <c r="Q13" s="74">
        <v>11465</v>
      </c>
      <c r="R13" s="74">
        <v>11465</v>
      </c>
      <c r="S13" s="74">
        <v>11465</v>
      </c>
      <c r="T13" s="74">
        <v>11465</v>
      </c>
      <c r="U13" s="74">
        <v>11465</v>
      </c>
      <c r="V13" s="74">
        <v>11465</v>
      </c>
      <c r="W13" s="74">
        <v>11465</v>
      </c>
      <c r="X13" s="74">
        <v>11465</v>
      </c>
      <c r="Y13" s="74">
        <v>11465</v>
      </c>
      <c r="Z13" s="74">
        <v>11465</v>
      </c>
      <c r="AA13" s="74">
        <v>11465</v>
      </c>
      <c r="AB13" s="74">
        <v>11465</v>
      </c>
      <c r="AC13" s="74">
        <v>11465</v>
      </c>
      <c r="AD13" s="74">
        <v>11465</v>
      </c>
      <c r="AE13" s="74">
        <v>0</v>
      </c>
      <c r="AF13" s="74">
        <v>0</v>
      </c>
    </row>
    <row r="14" spans="2:32" ht="12" customHeight="1" x14ac:dyDescent="0.25">
      <c r="B14" s="69" t="s">
        <v>231</v>
      </c>
      <c r="C14" s="131" t="s">
        <v>5</v>
      </c>
      <c r="D14" s="132" t="s">
        <v>5</v>
      </c>
      <c r="E14" s="132" t="s">
        <v>5</v>
      </c>
      <c r="F14" s="80">
        <f>+G14</f>
        <v>7755</v>
      </c>
      <c r="G14" s="80">
        <f>+H14</f>
        <v>7755</v>
      </c>
      <c r="H14" s="80">
        <f>+I14</f>
        <v>7755</v>
      </c>
      <c r="I14" s="80">
        <f>+J14</f>
        <v>7755</v>
      </c>
      <c r="J14" s="80">
        <v>7755</v>
      </c>
      <c r="K14" s="80">
        <v>7755</v>
      </c>
      <c r="L14" s="74">
        <v>7755</v>
      </c>
      <c r="M14" s="74">
        <v>7755</v>
      </c>
      <c r="N14" s="74">
        <v>7755</v>
      </c>
      <c r="O14" s="74">
        <v>8017</v>
      </c>
      <c r="P14" s="74">
        <v>8017</v>
      </c>
      <c r="Q14" s="74">
        <v>8017</v>
      </c>
      <c r="R14" s="74">
        <v>8017</v>
      </c>
      <c r="S14" s="74">
        <v>8017</v>
      </c>
      <c r="T14" s="74">
        <v>8017</v>
      </c>
      <c r="U14" s="74">
        <v>8017</v>
      </c>
      <c r="V14" s="74">
        <v>8017</v>
      </c>
      <c r="W14" s="74">
        <v>8017</v>
      </c>
      <c r="X14" s="74">
        <v>8017</v>
      </c>
      <c r="Y14" s="74">
        <v>8017</v>
      </c>
      <c r="Z14" s="74">
        <v>8017</v>
      </c>
      <c r="AA14" s="74">
        <v>8017</v>
      </c>
      <c r="AB14" s="74">
        <v>8017</v>
      </c>
      <c r="AC14" s="74">
        <v>8017</v>
      </c>
      <c r="AD14" s="74">
        <v>8017</v>
      </c>
      <c r="AE14" s="74">
        <v>8017</v>
      </c>
      <c r="AF14" s="74">
        <v>8017</v>
      </c>
    </row>
    <row r="15" spans="2:32" ht="12" customHeight="1" x14ac:dyDescent="0.25">
      <c r="B15" s="77" t="s">
        <v>292</v>
      </c>
      <c r="C15" s="78">
        <f t="shared" ref="C15:AD15" si="1">+SUM(C13:C14)</f>
        <v>11465</v>
      </c>
      <c r="D15" s="78">
        <f t="shared" si="1"/>
        <v>11465</v>
      </c>
      <c r="E15" s="78">
        <f t="shared" si="1"/>
        <v>11465</v>
      </c>
      <c r="F15" s="78">
        <f t="shared" si="1"/>
        <v>19220</v>
      </c>
      <c r="G15" s="78">
        <f t="shared" si="1"/>
        <v>19220</v>
      </c>
      <c r="H15" s="78">
        <f t="shared" si="1"/>
        <v>19220</v>
      </c>
      <c r="I15" s="78">
        <f t="shared" si="1"/>
        <v>19220</v>
      </c>
      <c r="J15" s="78">
        <f t="shared" si="1"/>
        <v>19220</v>
      </c>
      <c r="K15" s="78">
        <f t="shared" si="1"/>
        <v>19220</v>
      </c>
      <c r="L15" s="78">
        <f t="shared" si="1"/>
        <v>19220</v>
      </c>
      <c r="M15" s="78">
        <f t="shared" si="1"/>
        <v>19220</v>
      </c>
      <c r="N15" s="78">
        <f t="shared" si="1"/>
        <v>19220</v>
      </c>
      <c r="O15" s="78">
        <f t="shared" si="1"/>
        <v>19482</v>
      </c>
      <c r="P15" s="78">
        <f t="shared" si="1"/>
        <v>19482</v>
      </c>
      <c r="Q15" s="78">
        <f t="shared" si="1"/>
        <v>19482</v>
      </c>
      <c r="R15" s="78">
        <f t="shared" si="1"/>
        <v>19482</v>
      </c>
      <c r="S15" s="78">
        <f t="shared" si="1"/>
        <v>19482</v>
      </c>
      <c r="T15" s="78">
        <f t="shared" si="1"/>
        <v>19482</v>
      </c>
      <c r="U15" s="78">
        <f t="shared" si="1"/>
        <v>19482</v>
      </c>
      <c r="V15" s="78">
        <f t="shared" si="1"/>
        <v>19482</v>
      </c>
      <c r="W15" s="78">
        <f t="shared" si="1"/>
        <v>19482</v>
      </c>
      <c r="X15" s="78">
        <f t="shared" si="1"/>
        <v>19482</v>
      </c>
      <c r="Y15" s="78">
        <f t="shared" si="1"/>
        <v>19482</v>
      </c>
      <c r="Z15" s="78">
        <f t="shared" si="1"/>
        <v>19482</v>
      </c>
      <c r="AA15" s="78">
        <f t="shared" si="1"/>
        <v>19482</v>
      </c>
      <c r="AB15" s="78">
        <f t="shared" si="1"/>
        <v>19482</v>
      </c>
      <c r="AC15" s="78">
        <f t="shared" si="1"/>
        <v>19482</v>
      </c>
      <c r="AD15" s="78">
        <f t="shared" si="1"/>
        <v>19482</v>
      </c>
      <c r="AE15" s="78">
        <f t="shared" ref="AE15:AF15" si="2">+SUM(AE13:AE14)</f>
        <v>8017</v>
      </c>
      <c r="AF15" s="78">
        <f t="shared" si="2"/>
        <v>8017</v>
      </c>
    </row>
    <row r="17" spans="2:32" ht="12" customHeight="1" x14ac:dyDescent="0.25">
      <c r="B17" s="77" t="s">
        <v>13</v>
      </c>
      <c r="C17" s="78">
        <f t="shared" ref="C17:AD17" si="3">+C15+C11</f>
        <v>79048</v>
      </c>
      <c r="D17" s="78">
        <f t="shared" si="3"/>
        <v>77253</v>
      </c>
      <c r="E17" s="78">
        <f t="shared" si="3"/>
        <v>77253</v>
      </c>
      <c r="F17" s="78">
        <f t="shared" si="3"/>
        <v>84110</v>
      </c>
      <c r="G17" s="78">
        <f t="shared" si="3"/>
        <v>84110</v>
      </c>
      <c r="H17" s="78">
        <f t="shared" si="3"/>
        <v>84110</v>
      </c>
      <c r="I17" s="78">
        <f t="shared" si="3"/>
        <v>84110</v>
      </c>
      <c r="J17" s="78">
        <f t="shared" si="3"/>
        <v>83213</v>
      </c>
      <c r="K17" s="78">
        <f t="shared" si="3"/>
        <v>83213</v>
      </c>
      <c r="L17" s="78">
        <f t="shared" si="3"/>
        <v>83213</v>
      </c>
      <c r="M17" s="78">
        <f t="shared" si="3"/>
        <v>115378</v>
      </c>
      <c r="N17" s="78">
        <f t="shared" si="3"/>
        <v>115378</v>
      </c>
      <c r="O17" s="78">
        <f t="shared" si="3"/>
        <v>115640</v>
      </c>
      <c r="P17" s="78">
        <f t="shared" si="3"/>
        <v>115640</v>
      </c>
      <c r="Q17" s="78">
        <f t="shared" si="3"/>
        <v>115640</v>
      </c>
      <c r="R17" s="78">
        <f t="shared" si="3"/>
        <v>115640</v>
      </c>
      <c r="S17" s="78">
        <f t="shared" si="3"/>
        <v>93144</v>
      </c>
      <c r="T17" s="78">
        <f t="shared" si="3"/>
        <v>114475</v>
      </c>
      <c r="U17" s="78">
        <f t="shared" si="3"/>
        <v>114475</v>
      </c>
      <c r="V17" s="78">
        <f t="shared" si="3"/>
        <v>113291</v>
      </c>
      <c r="W17" s="78">
        <f t="shared" si="3"/>
        <v>113451</v>
      </c>
      <c r="X17" s="78">
        <f t="shared" si="3"/>
        <v>109859</v>
      </c>
      <c r="Y17" s="78">
        <f t="shared" si="3"/>
        <v>103777</v>
      </c>
      <c r="Z17" s="78">
        <f t="shared" si="3"/>
        <v>83892</v>
      </c>
      <c r="AA17" s="78">
        <f t="shared" si="3"/>
        <v>82708</v>
      </c>
      <c r="AB17" s="78">
        <f t="shared" si="3"/>
        <v>82708</v>
      </c>
      <c r="AC17" s="78">
        <f t="shared" si="3"/>
        <v>74392</v>
      </c>
      <c r="AD17" s="78">
        <f t="shared" si="3"/>
        <v>74392</v>
      </c>
      <c r="AE17" s="78">
        <f t="shared" ref="AE17:AF17" si="4">+AE15+AE11</f>
        <v>61742</v>
      </c>
      <c r="AF17" s="78">
        <f t="shared" si="4"/>
        <v>59348</v>
      </c>
    </row>
    <row r="18" spans="2:32" ht="12" customHeight="1" x14ac:dyDescent="0.25"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130"/>
      <c r="AA18" s="130"/>
      <c r="AB18" s="130"/>
      <c r="AC18" s="130"/>
      <c r="AD18" s="130"/>
      <c r="AE18" s="130"/>
      <c r="AF18" s="130"/>
    </row>
    <row r="19" spans="2:32" s="89" customFormat="1" ht="12" customHeight="1" x14ac:dyDescent="0.25">
      <c r="B19" s="272" t="s">
        <v>234</v>
      </c>
      <c r="C19" s="91" t="str">
        <f t="shared" ref="C19:AF19" si="5">+C$2</f>
        <v>IQ 17</v>
      </c>
      <c r="D19" s="91" t="str">
        <f t="shared" si="5"/>
        <v>IIQ 17</v>
      </c>
      <c r="E19" s="91" t="str">
        <f t="shared" si="5"/>
        <v>IIIQ 17</v>
      </c>
      <c r="F19" s="91" t="str">
        <f t="shared" si="5"/>
        <v>IVQ 17</v>
      </c>
      <c r="G19" s="91" t="str">
        <f t="shared" si="5"/>
        <v>IQ 18</v>
      </c>
      <c r="H19" s="91" t="str">
        <f t="shared" si="5"/>
        <v>IIQ 18</v>
      </c>
      <c r="I19" s="91" t="str">
        <f t="shared" si="5"/>
        <v>IIIQ 18</v>
      </c>
      <c r="J19" s="91" t="str">
        <f t="shared" si="5"/>
        <v>IVQ 18</v>
      </c>
      <c r="K19" s="91" t="str">
        <f t="shared" si="5"/>
        <v>IQ 19</v>
      </c>
      <c r="L19" s="91" t="str">
        <f t="shared" si="5"/>
        <v>IIQ 19</v>
      </c>
      <c r="M19" s="91" t="str">
        <f t="shared" si="5"/>
        <v>IIIQ 19</v>
      </c>
      <c r="N19" s="91" t="str">
        <f t="shared" si="5"/>
        <v>IVQ 19</v>
      </c>
      <c r="O19" s="91" t="str">
        <f t="shared" si="5"/>
        <v>IQ 20</v>
      </c>
      <c r="P19" s="91" t="str">
        <f t="shared" si="5"/>
        <v>IIQ 20</v>
      </c>
      <c r="Q19" s="91" t="str">
        <f t="shared" si="5"/>
        <v>IIIQ 20</v>
      </c>
      <c r="R19" s="91" t="str">
        <f t="shared" si="5"/>
        <v>IVQ 20</v>
      </c>
      <c r="S19" s="91" t="str">
        <f t="shared" si="5"/>
        <v>IQ 21</v>
      </c>
      <c r="T19" s="91" t="str">
        <f t="shared" si="5"/>
        <v>IIQ 21</v>
      </c>
      <c r="U19" s="91" t="str">
        <f t="shared" si="5"/>
        <v>IIIQ 21</v>
      </c>
      <c r="V19" s="91" t="str">
        <f t="shared" si="5"/>
        <v>IVQ 21</v>
      </c>
      <c r="W19" s="91" t="str">
        <f t="shared" si="5"/>
        <v>IQ 22</v>
      </c>
      <c r="X19" s="91" t="str">
        <f t="shared" si="5"/>
        <v>IIQ 22</v>
      </c>
      <c r="Y19" s="91" t="str">
        <f t="shared" si="5"/>
        <v>IIIQ 22</v>
      </c>
      <c r="Z19" s="91" t="str">
        <f t="shared" si="5"/>
        <v>IVQ 22</v>
      </c>
      <c r="AA19" s="91" t="str">
        <f t="shared" si="5"/>
        <v>IQ 23</v>
      </c>
      <c r="AB19" s="91" t="str">
        <f t="shared" si="5"/>
        <v>IIQ 23</v>
      </c>
      <c r="AC19" s="91" t="str">
        <f t="shared" si="5"/>
        <v>IIIQ 23</v>
      </c>
      <c r="AD19" s="91" t="str">
        <f t="shared" si="5"/>
        <v>IVQ 23</v>
      </c>
      <c r="AE19" s="91" t="str">
        <f t="shared" si="5"/>
        <v>IQ 24</v>
      </c>
      <c r="AF19" s="91" t="str">
        <f t="shared" si="5"/>
        <v>IIQ 24</v>
      </c>
    </row>
    <row r="20" spans="2:32" ht="12" customHeight="1" x14ac:dyDescent="0.25">
      <c r="B20" s="272"/>
      <c r="C20" s="93">
        <f t="shared" ref="C20:AF20" si="6">+C$3</f>
        <v>42614</v>
      </c>
      <c r="D20" s="93">
        <f t="shared" si="6"/>
        <v>42705</v>
      </c>
      <c r="E20" s="93">
        <f t="shared" si="6"/>
        <v>42795</v>
      </c>
      <c r="F20" s="93">
        <f t="shared" si="6"/>
        <v>42887</v>
      </c>
      <c r="G20" s="93">
        <f t="shared" si="6"/>
        <v>42979</v>
      </c>
      <c r="H20" s="93">
        <f t="shared" si="6"/>
        <v>43070</v>
      </c>
      <c r="I20" s="93">
        <f t="shared" si="6"/>
        <v>43160</v>
      </c>
      <c r="J20" s="93">
        <f t="shared" si="6"/>
        <v>43252</v>
      </c>
      <c r="K20" s="93">
        <f t="shared" si="6"/>
        <v>43344</v>
      </c>
      <c r="L20" s="93">
        <f t="shared" si="6"/>
        <v>43435</v>
      </c>
      <c r="M20" s="93">
        <f t="shared" si="6"/>
        <v>43525</v>
      </c>
      <c r="N20" s="93">
        <f t="shared" si="6"/>
        <v>43617</v>
      </c>
      <c r="O20" s="93">
        <f t="shared" si="6"/>
        <v>43709</v>
      </c>
      <c r="P20" s="93">
        <f t="shared" si="6"/>
        <v>43800</v>
      </c>
      <c r="Q20" s="93">
        <f t="shared" si="6"/>
        <v>43891</v>
      </c>
      <c r="R20" s="93">
        <f t="shared" si="6"/>
        <v>43983</v>
      </c>
      <c r="S20" s="93">
        <f t="shared" si="6"/>
        <v>44075</v>
      </c>
      <c r="T20" s="93">
        <f t="shared" si="6"/>
        <v>44166</v>
      </c>
      <c r="U20" s="93">
        <f t="shared" si="6"/>
        <v>44256</v>
      </c>
      <c r="V20" s="93">
        <f t="shared" si="6"/>
        <v>44348</v>
      </c>
      <c r="W20" s="93">
        <f t="shared" si="6"/>
        <v>44440</v>
      </c>
      <c r="X20" s="93">
        <f t="shared" si="6"/>
        <v>44440</v>
      </c>
      <c r="Y20" s="93">
        <f t="shared" si="6"/>
        <v>44621</v>
      </c>
      <c r="Z20" s="93">
        <f t="shared" si="6"/>
        <v>44742</v>
      </c>
      <c r="AA20" s="93">
        <f t="shared" si="6"/>
        <v>44834</v>
      </c>
      <c r="AB20" s="93">
        <f t="shared" si="6"/>
        <v>44926</v>
      </c>
      <c r="AC20" s="93">
        <f t="shared" si="6"/>
        <v>45016</v>
      </c>
      <c r="AD20" s="93">
        <f t="shared" si="6"/>
        <v>45107</v>
      </c>
      <c r="AE20" s="93">
        <f t="shared" si="6"/>
        <v>45199</v>
      </c>
      <c r="AF20" s="93">
        <f t="shared" si="6"/>
        <v>45291</v>
      </c>
    </row>
    <row r="21" spans="2:32" ht="12" customHeight="1" x14ac:dyDescent="0.25">
      <c r="B21" s="69" t="s">
        <v>225</v>
      </c>
      <c r="C21" s="82">
        <v>1</v>
      </c>
      <c r="D21" s="82">
        <v>1</v>
      </c>
      <c r="E21" s="82">
        <v>1</v>
      </c>
      <c r="F21" s="82">
        <v>0.95199999999999996</v>
      </c>
      <c r="G21" s="82">
        <v>0.95199999999999996</v>
      </c>
      <c r="H21" s="82">
        <v>0.94</v>
      </c>
      <c r="I21" s="90">
        <v>0.94</v>
      </c>
      <c r="J21" s="83">
        <v>0.98399999999999999</v>
      </c>
      <c r="K21" s="83">
        <v>0.98399999999999999</v>
      </c>
      <c r="L21" s="83">
        <v>0.90300000000000002</v>
      </c>
      <c r="M21" s="83">
        <v>0.90300000000000002</v>
      </c>
      <c r="N21" s="83">
        <v>0.95199999999999996</v>
      </c>
      <c r="O21" s="83">
        <v>0.92600000000000005</v>
      </c>
      <c r="P21" s="83">
        <v>0.92600000000000005</v>
      </c>
      <c r="Q21" s="83">
        <v>0.86899999999999999</v>
      </c>
      <c r="R21" s="83">
        <v>0.86949000138799759</v>
      </c>
      <c r="S21" s="83">
        <v>0.86949000138799759</v>
      </c>
      <c r="T21" s="83">
        <v>0.76610630452668271</v>
      </c>
      <c r="U21" s="83">
        <v>0.76610630452668271</v>
      </c>
      <c r="V21" s="83">
        <v>0.66935281089638499</v>
      </c>
      <c r="W21" s="83">
        <v>0.60907499009291532</v>
      </c>
      <c r="X21" s="83">
        <v>0.60907499009291532</v>
      </c>
      <c r="Y21" s="83">
        <v>0.5123214964626176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</row>
    <row r="22" spans="2:32" ht="12" customHeight="1" x14ac:dyDescent="0.25">
      <c r="B22" s="69" t="s">
        <v>226</v>
      </c>
      <c r="C22" s="82">
        <v>1</v>
      </c>
      <c r="D22" s="82">
        <v>1</v>
      </c>
      <c r="E22" s="82">
        <v>1</v>
      </c>
      <c r="F22" s="82">
        <v>1</v>
      </c>
      <c r="G22" s="82">
        <v>1</v>
      </c>
      <c r="H22" s="82">
        <v>0.86</v>
      </c>
      <c r="I22" s="90">
        <v>0.86</v>
      </c>
      <c r="J22" s="83">
        <v>0.85599999999999998</v>
      </c>
      <c r="K22" s="83">
        <v>0.91600000000000004</v>
      </c>
      <c r="L22" s="83">
        <v>1</v>
      </c>
      <c r="M22" s="83">
        <v>0.97099999999999997</v>
      </c>
      <c r="N22" s="83">
        <v>0.93500000000000005</v>
      </c>
      <c r="O22" s="83">
        <v>0.93500000000000005</v>
      </c>
      <c r="P22" s="83">
        <v>0.96399999999999997</v>
      </c>
      <c r="Q22" s="83">
        <v>0.96399999999999997</v>
      </c>
      <c r="R22" s="83">
        <v>0.96414396232761523</v>
      </c>
      <c r="S22" s="83">
        <v>0.85561424895029126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</row>
    <row r="23" spans="2:32" ht="12" customHeight="1" x14ac:dyDescent="0.25">
      <c r="B23" s="69" t="s">
        <v>227</v>
      </c>
      <c r="C23" s="82">
        <v>1</v>
      </c>
      <c r="D23" s="82">
        <v>1</v>
      </c>
      <c r="E23" s="82">
        <v>1</v>
      </c>
      <c r="F23" s="82">
        <v>1</v>
      </c>
      <c r="G23" s="82">
        <v>1</v>
      </c>
      <c r="H23" s="82">
        <v>1</v>
      </c>
      <c r="I23" s="90">
        <v>1</v>
      </c>
      <c r="J23" s="83">
        <v>1</v>
      </c>
      <c r="K23" s="83">
        <v>1</v>
      </c>
      <c r="L23" s="83">
        <v>1</v>
      </c>
      <c r="M23" s="83">
        <v>1</v>
      </c>
      <c r="N23" s="83">
        <v>1</v>
      </c>
      <c r="O23" s="83">
        <v>1</v>
      </c>
      <c r="P23" s="83">
        <v>1</v>
      </c>
      <c r="Q23" s="83">
        <v>1</v>
      </c>
      <c r="R23" s="83">
        <v>1</v>
      </c>
      <c r="S23" s="83">
        <v>1</v>
      </c>
      <c r="T23" s="83">
        <v>1</v>
      </c>
      <c r="U23" s="83">
        <v>1</v>
      </c>
      <c r="V23" s="83">
        <v>1</v>
      </c>
      <c r="W23" s="83">
        <v>1</v>
      </c>
      <c r="X23" s="83">
        <v>1</v>
      </c>
      <c r="Y23" s="83">
        <v>1</v>
      </c>
      <c r="Z23" s="83">
        <v>1</v>
      </c>
      <c r="AA23" s="83">
        <v>1</v>
      </c>
      <c r="AB23" s="83">
        <v>1</v>
      </c>
      <c r="AC23" s="83">
        <v>1</v>
      </c>
      <c r="AD23" s="83">
        <v>1</v>
      </c>
      <c r="AE23" s="83">
        <v>1</v>
      </c>
      <c r="AF23" s="83">
        <v>1</v>
      </c>
    </row>
    <row r="24" spans="2:32" ht="12" customHeight="1" x14ac:dyDescent="0.25">
      <c r="B24" s="69" t="s">
        <v>228</v>
      </c>
      <c r="C24" s="82">
        <v>1</v>
      </c>
      <c r="D24" s="82">
        <v>1</v>
      </c>
      <c r="E24" s="82">
        <v>1</v>
      </c>
      <c r="F24" s="82">
        <v>1</v>
      </c>
      <c r="G24" s="82">
        <v>1</v>
      </c>
      <c r="H24" s="82">
        <v>1</v>
      </c>
      <c r="I24" s="90">
        <v>1</v>
      </c>
      <c r="J24" s="83">
        <v>1</v>
      </c>
      <c r="K24" s="83">
        <v>1</v>
      </c>
      <c r="L24" s="83">
        <v>1</v>
      </c>
      <c r="M24" s="83">
        <v>1</v>
      </c>
      <c r="N24" s="83">
        <v>1</v>
      </c>
      <c r="O24" s="83">
        <v>1</v>
      </c>
      <c r="P24" s="83">
        <v>1</v>
      </c>
      <c r="Q24" s="83">
        <v>0.92500000000000004</v>
      </c>
      <c r="R24" s="83">
        <v>0.92460370321033702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</row>
    <row r="25" spans="2:32" ht="12" customHeight="1" x14ac:dyDescent="0.25">
      <c r="B25" s="69" t="s">
        <v>230</v>
      </c>
      <c r="C25" s="82">
        <v>1</v>
      </c>
      <c r="D25" s="82">
        <v>1</v>
      </c>
      <c r="E25" s="82">
        <v>1</v>
      </c>
      <c r="F25" s="82">
        <v>1</v>
      </c>
      <c r="G25" s="82">
        <v>1</v>
      </c>
      <c r="H25" s="82">
        <v>1</v>
      </c>
      <c r="I25" s="90">
        <v>1</v>
      </c>
      <c r="J25" s="83">
        <v>1</v>
      </c>
      <c r="K25" s="83">
        <v>1</v>
      </c>
      <c r="L25" s="83">
        <v>0.78100000000000003</v>
      </c>
      <c r="M25" s="83">
        <v>0.92300000000000004</v>
      </c>
      <c r="N25" s="83">
        <v>1</v>
      </c>
      <c r="O25" s="83">
        <v>1</v>
      </c>
      <c r="P25" s="83">
        <v>1</v>
      </c>
      <c r="Q25" s="83">
        <v>0.92600000000000005</v>
      </c>
      <c r="R25" s="83">
        <v>0.84866359299430416</v>
      </c>
      <c r="S25" s="83">
        <v>0.84866359299430416</v>
      </c>
      <c r="T25" s="83">
        <v>0.77121363208977989</v>
      </c>
      <c r="U25" s="83">
        <v>0.84866359299430416</v>
      </c>
      <c r="V25" s="83">
        <v>0.84866359299430416</v>
      </c>
      <c r="W25" s="83">
        <v>0.84866359299430416</v>
      </c>
      <c r="X25" s="83">
        <v>0.84866359299430416</v>
      </c>
      <c r="Y25" s="83">
        <v>0.92611355389882855</v>
      </c>
      <c r="Z25" s="83">
        <v>0.92611355389882855</v>
      </c>
      <c r="AA25" s="83">
        <v>0.78512343762648196</v>
      </c>
      <c r="AB25" s="83">
        <v>0.78512343762648196</v>
      </c>
      <c r="AC25" s="83">
        <v>0.51602558685466882</v>
      </c>
      <c r="AD25" s="83">
        <v>0.51602558685466882</v>
      </c>
      <c r="AE25" s="83">
        <v>0.57562861877774818</v>
      </c>
      <c r="AF25" s="83">
        <v>0.79400000000000004</v>
      </c>
    </row>
    <row r="26" spans="2:32" ht="12" customHeight="1" x14ac:dyDescent="0.25">
      <c r="B26" s="69" t="s">
        <v>232</v>
      </c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83">
        <v>0.97499999999999998</v>
      </c>
      <c r="N26" s="83">
        <v>0.97499999999999998</v>
      </c>
      <c r="O26" s="83">
        <v>0.97499999999999998</v>
      </c>
      <c r="P26" s="83">
        <v>0.97499999999999998</v>
      </c>
      <c r="Q26" s="83">
        <v>0.97499999999999998</v>
      </c>
      <c r="R26" s="83">
        <v>0.97466820004351473</v>
      </c>
      <c r="S26" s="83">
        <v>0.97466820004351473</v>
      </c>
      <c r="T26" s="83">
        <v>0.84720106921953187</v>
      </c>
      <c r="U26" s="83">
        <v>0.84720106921953187</v>
      </c>
      <c r="V26" s="83">
        <v>0.84720106921953187</v>
      </c>
      <c r="W26" s="83">
        <v>0.8112703198334007</v>
      </c>
      <c r="X26" s="83">
        <v>0.89833089857955428</v>
      </c>
      <c r="Y26" s="83">
        <v>0.89833089857955428</v>
      </c>
      <c r="Z26" s="83">
        <v>0.92167867848714846</v>
      </c>
      <c r="AA26" s="83">
        <v>0.90467161905945981</v>
      </c>
      <c r="AB26" s="83">
        <v>0.93886595369900883</v>
      </c>
      <c r="AC26" s="83">
        <v>0.94623411862454432</v>
      </c>
      <c r="AD26" s="83">
        <v>0.94623411862454432</v>
      </c>
      <c r="AE26" s="83">
        <v>0.95664066142417559</v>
      </c>
      <c r="AF26" s="83">
        <v>0.95699999999999996</v>
      </c>
    </row>
    <row r="27" spans="2:32" ht="12" customHeight="1" x14ac:dyDescent="0.25">
      <c r="B27" s="69" t="s">
        <v>233</v>
      </c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83">
        <v>0.74578443954176377</v>
      </c>
      <c r="U27" s="83">
        <v>0.76889266553947577</v>
      </c>
      <c r="V27" s="83">
        <v>0.80197115300790989</v>
      </c>
      <c r="W27" s="83">
        <v>0.84589010300067413</v>
      </c>
      <c r="X27" s="83">
        <v>0.65492064401036254</v>
      </c>
      <c r="Y27" s="83">
        <v>0.57575158787734815</v>
      </c>
      <c r="Z27" s="83">
        <v>0.67130064680712187</v>
      </c>
      <c r="AA27" s="83">
        <v>0.64817048246885656</v>
      </c>
      <c r="AB27" s="83">
        <v>0.64817048246885656</v>
      </c>
      <c r="AC27" s="83">
        <v>1</v>
      </c>
      <c r="AD27" s="83">
        <v>1</v>
      </c>
      <c r="AE27" s="83">
        <v>1</v>
      </c>
      <c r="AF27" s="83">
        <v>1</v>
      </c>
    </row>
    <row r="28" spans="2:32" ht="12" customHeight="1" x14ac:dyDescent="0.25">
      <c r="B28" s="77" t="s">
        <v>291</v>
      </c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>
        <v>0.97199999999999998</v>
      </c>
      <c r="O28" s="87">
        <v>0.96599999999999997</v>
      </c>
      <c r="P28" s="87">
        <v>0.97099999999999997</v>
      </c>
      <c r="Q28" s="87">
        <v>0.93899999999999995</v>
      </c>
      <c r="R28" s="87">
        <v>0.93</v>
      </c>
      <c r="S28" s="87">
        <v>0.91600000000000004</v>
      </c>
      <c r="T28" s="87">
        <v>0.79500000000000004</v>
      </c>
      <c r="U28" s="87">
        <v>0.81200000000000006</v>
      </c>
      <c r="V28" s="87">
        <v>0.80100000000000005</v>
      </c>
      <c r="W28" s="87">
        <v>0.78900000000000003</v>
      </c>
      <c r="X28" s="87">
        <v>0.76700000000000002</v>
      </c>
      <c r="Y28" s="87">
        <v>0.746</v>
      </c>
      <c r="Z28" s="87">
        <v>0.85499999999999998</v>
      </c>
      <c r="AA28" s="87">
        <v>0.82</v>
      </c>
      <c r="AB28" s="87">
        <v>0.83699999999999997</v>
      </c>
      <c r="AC28" s="87">
        <v>0.86940193586791947</v>
      </c>
      <c r="AD28" s="87">
        <v>0.86940193586791947</v>
      </c>
      <c r="AE28" s="87">
        <v>0.88522419730107027</v>
      </c>
      <c r="AF28" s="87">
        <v>0.92800000000000005</v>
      </c>
    </row>
    <row r="29" spans="2:32" ht="12" customHeight="1" x14ac:dyDescent="0.25">
      <c r="C29" s="82"/>
      <c r="D29" s="82"/>
      <c r="E29" s="82"/>
      <c r="F29" s="82"/>
      <c r="G29" s="82"/>
      <c r="H29" s="82"/>
      <c r="I29" s="90"/>
      <c r="J29" s="83"/>
      <c r="K29" s="83"/>
      <c r="L29" s="83"/>
      <c r="M29" s="83"/>
      <c r="N29" s="83"/>
      <c r="O29" s="83"/>
      <c r="P29" s="83"/>
      <c r="Q29" s="83"/>
      <c r="R29" s="83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83"/>
      <c r="AD29" s="83"/>
      <c r="AE29" s="83"/>
      <c r="AF29" s="83"/>
    </row>
    <row r="30" spans="2:32" ht="12" customHeight="1" x14ac:dyDescent="0.25">
      <c r="B30" s="69" t="s">
        <v>229</v>
      </c>
      <c r="C30" s="82">
        <v>1</v>
      </c>
      <c r="D30" s="82">
        <v>1</v>
      </c>
      <c r="E30" s="82">
        <v>1</v>
      </c>
      <c r="F30" s="82">
        <v>0.86299999999999999</v>
      </c>
      <c r="G30" s="82">
        <v>0.86299999999999999</v>
      </c>
      <c r="H30" s="82">
        <v>0.86</v>
      </c>
      <c r="I30" s="90">
        <v>0.86</v>
      </c>
      <c r="J30" s="83">
        <v>0.86199999999999999</v>
      </c>
      <c r="K30" s="83">
        <v>0.86199999999999999</v>
      </c>
      <c r="L30" s="83">
        <v>0.86199999999999999</v>
      </c>
      <c r="M30" s="83">
        <v>0.86199999999999999</v>
      </c>
      <c r="N30" s="83">
        <v>0.44600000000000001</v>
      </c>
      <c r="O30" s="83">
        <v>0.312</v>
      </c>
      <c r="P30" s="83">
        <v>0.312</v>
      </c>
      <c r="Q30" s="83">
        <v>0.312</v>
      </c>
      <c r="R30" s="83">
        <v>0.31193670414631103</v>
      </c>
      <c r="S30" s="83">
        <v>0.31193670414631103</v>
      </c>
      <c r="T30" s="83">
        <v>0.31193670414631103</v>
      </c>
      <c r="U30" s="83">
        <v>0.31193670414631103</v>
      </c>
      <c r="V30" s="83">
        <v>0.17267326594498508</v>
      </c>
      <c r="W30" s="83">
        <v>0.17267326594498508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</row>
    <row r="31" spans="2:32" ht="12" customHeight="1" x14ac:dyDescent="0.25">
      <c r="B31" s="69" t="s">
        <v>231</v>
      </c>
      <c r="C31" s="133" t="s">
        <v>5</v>
      </c>
      <c r="D31" s="133" t="s">
        <v>5</v>
      </c>
      <c r="E31" s="133" t="s">
        <v>5</v>
      </c>
      <c r="F31" s="133" t="s">
        <v>5</v>
      </c>
      <c r="G31" s="133" t="s">
        <v>5</v>
      </c>
      <c r="H31" s="82">
        <v>0.24</v>
      </c>
      <c r="I31" s="90">
        <v>0.68</v>
      </c>
      <c r="J31" s="83">
        <v>0.69799999999999995</v>
      </c>
      <c r="K31" s="83">
        <v>0.69799999999999995</v>
      </c>
      <c r="L31" s="83">
        <v>0.69799999999999995</v>
      </c>
      <c r="M31" s="83">
        <v>0.69799999999999995</v>
      </c>
      <c r="N31" s="83">
        <v>0.45700000000000002</v>
      </c>
      <c r="O31" s="83">
        <v>0.67600000000000005</v>
      </c>
      <c r="P31" s="83">
        <v>0.70799999999999996</v>
      </c>
      <c r="Q31" s="83">
        <v>0.84599999999999997</v>
      </c>
      <c r="R31" s="83">
        <v>0.82685919640952643</v>
      </c>
      <c r="S31" s="83">
        <v>0.85799999999999998</v>
      </c>
      <c r="T31" s="83">
        <v>0.93125036641939329</v>
      </c>
      <c r="U31" s="83">
        <v>0.82708974698007665</v>
      </c>
      <c r="V31" s="83">
        <v>0.93125028066201299</v>
      </c>
      <c r="W31" s="83">
        <v>0.75088252610780404</v>
      </c>
      <c r="X31" s="83">
        <v>0.75088252610780404</v>
      </c>
      <c r="Y31" s="83">
        <v>0.75088252610780404</v>
      </c>
      <c r="Z31" s="83">
        <v>0.81443064280332689</v>
      </c>
      <c r="AA31" s="83">
        <v>0.60587880889536416</v>
      </c>
      <c r="AB31" s="83">
        <v>0.47640006685992836</v>
      </c>
      <c r="AC31" s="83">
        <v>0.39172456425051838</v>
      </c>
      <c r="AD31" s="83">
        <v>0.41897898598358746</v>
      </c>
      <c r="AE31" s="83">
        <v>0.46376650704812128</v>
      </c>
      <c r="AF31" s="83">
        <v>0.33800000000000002</v>
      </c>
    </row>
    <row r="32" spans="2:32" ht="12" customHeight="1" x14ac:dyDescent="0.25">
      <c r="B32" s="77" t="s">
        <v>292</v>
      </c>
      <c r="C32" s="79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87">
        <v>0.45</v>
      </c>
      <c r="O32" s="87">
        <v>0.46200000000000002</v>
      </c>
      <c r="P32" s="87">
        <v>0.47499999999999998</v>
      </c>
      <c r="Q32" s="87">
        <v>0.53200000000000003</v>
      </c>
      <c r="R32" s="87">
        <v>0.52400000000000002</v>
      </c>
      <c r="S32" s="87">
        <v>0.53600000000000003</v>
      </c>
      <c r="T32" s="87">
        <v>0.56699999999999995</v>
      </c>
      <c r="U32" s="87">
        <v>0.52400000000000002</v>
      </c>
      <c r="V32" s="87">
        <v>0.48499999999999999</v>
      </c>
      <c r="W32" s="87">
        <v>0.41099999999999998</v>
      </c>
      <c r="X32" s="87">
        <v>0.309</v>
      </c>
      <c r="Y32" s="87">
        <v>0.309</v>
      </c>
      <c r="Z32" s="87">
        <v>0.33500000000000002</v>
      </c>
      <c r="AA32" s="87">
        <v>0.249</v>
      </c>
      <c r="AB32" s="87">
        <v>0.19600000000000001</v>
      </c>
      <c r="AC32" s="87">
        <v>0.16119816997167818</v>
      </c>
      <c r="AD32" s="87">
        <v>0.17241360884876986</v>
      </c>
      <c r="AE32" s="87">
        <v>0.46376650704812128</v>
      </c>
      <c r="AF32" s="87">
        <v>0.33800000000000002</v>
      </c>
    </row>
    <row r="34" spans="2:32" ht="12" customHeight="1" x14ac:dyDescent="0.25">
      <c r="B34" s="77" t="s">
        <v>13</v>
      </c>
      <c r="C34" s="87">
        <v>1</v>
      </c>
      <c r="D34" s="87">
        <v>1</v>
      </c>
      <c r="E34" s="87">
        <v>1</v>
      </c>
      <c r="F34" s="87">
        <v>0.96699999999999997</v>
      </c>
      <c r="G34" s="87">
        <v>0.96699999999999997</v>
      </c>
      <c r="H34" s="87">
        <v>0.93600000000000005</v>
      </c>
      <c r="I34" s="87">
        <v>0.91</v>
      </c>
      <c r="J34" s="87">
        <v>0.92300000000000004</v>
      </c>
      <c r="K34" s="87">
        <v>0.93400000000000005</v>
      </c>
      <c r="L34" s="87">
        <v>0.9</v>
      </c>
      <c r="M34" s="87">
        <v>0.93</v>
      </c>
      <c r="N34" s="87">
        <v>0.88300000000000001</v>
      </c>
      <c r="O34" s="87">
        <v>0.88100000000000001</v>
      </c>
      <c r="P34" s="87">
        <v>0.88700000000000001</v>
      </c>
      <c r="Q34" s="87">
        <v>0.87</v>
      </c>
      <c r="R34" s="87">
        <v>0.8611794657156594</v>
      </c>
      <c r="S34" s="87">
        <v>0.83672592974319338</v>
      </c>
      <c r="T34" s="87">
        <v>0.75646796243721337</v>
      </c>
      <c r="U34" s="87">
        <v>0.76256536361651017</v>
      </c>
      <c r="V34" s="87">
        <v>0.74683487655683156</v>
      </c>
      <c r="W34" s="87">
        <v>0.72374389845618803</v>
      </c>
      <c r="X34" s="87">
        <v>0.68573962988922166</v>
      </c>
      <c r="Y34" s="87">
        <v>0.66365061622517507</v>
      </c>
      <c r="Z34" s="87">
        <v>0.73323145997087036</v>
      </c>
      <c r="AA34" s="87">
        <v>0.68527433863713305</v>
      </c>
      <c r="AB34" s="87">
        <v>0.68602558795229251</v>
      </c>
      <c r="AC34" s="87">
        <v>0.68393519953469195</v>
      </c>
      <c r="AD34" s="87">
        <v>0.68687233563202221</v>
      </c>
      <c r="AE34" s="87">
        <v>0.83049909437703939</v>
      </c>
      <c r="AF34" s="87">
        <v>0.84799999999999998</v>
      </c>
    </row>
  </sheetData>
  <dataConsolidate/>
  <mergeCells count="2">
    <mergeCell ref="B2:B3"/>
    <mergeCell ref="B19:B20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H52"/>
  <sheetViews>
    <sheetView showGridLines="0" workbookViewId="0"/>
  </sheetViews>
  <sheetFormatPr baseColWidth="10" defaultRowHeight="14.5" x14ac:dyDescent="0.35"/>
  <cols>
    <col min="1" max="1" width="3.7265625" customWidth="1"/>
    <col min="2" max="2" width="55" style="34" bestFit="1" customWidth="1"/>
    <col min="3" max="4" width="10.81640625" style="97"/>
  </cols>
  <sheetData>
    <row r="2" spans="2:4" ht="27.75" customHeight="1" x14ac:dyDescent="0.35">
      <c r="B2" s="274" t="s">
        <v>324</v>
      </c>
      <c r="C2" s="274"/>
      <c r="D2" s="274"/>
    </row>
    <row r="3" spans="2:4" x14ac:dyDescent="0.35">
      <c r="B3" s="275"/>
      <c r="C3" s="275"/>
      <c r="D3" s="275"/>
    </row>
    <row r="4" spans="2:4" x14ac:dyDescent="0.35">
      <c r="B4" s="9"/>
      <c r="C4" s="9"/>
      <c r="D4" s="9"/>
    </row>
    <row r="5" spans="2:4" x14ac:dyDescent="0.35">
      <c r="B5" s="170" t="s">
        <v>75</v>
      </c>
      <c r="C5" s="166" t="s">
        <v>325</v>
      </c>
      <c r="D5" s="166" t="s">
        <v>326</v>
      </c>
    </row>
    <row r="6" spans="2:4" x14ac:dyDescent="0.35">
      <c r="B6" s="171" t="s">
        <v>16</v>
      </c>
      <c r="C6" s="172"/>
      <c r="D6" s="172"/>
    </row>
    <row r="7" spans="2:4" x14ac:dyDescent="0.35">
      <c r="B7" s="171" t="s">
        <v>17</v>
      </c>
      <c r="C7" s="173"/>
      <c r="D7" s="173"/>
    </row>
    <row r="8" spans="2:4" x14ac:dyDescent="0.35">
      <c r="B8" s="174" t="s">
        <v>18</v>
      </c>
      <c r="C8" s="175">
        <v>1285849</v>
      </c>
      <c r="D8" s="175">
        <v>1178019</v>
      </c>
    </row>
    <row r="9" spans="2:4" x14ac:dyDescent="0.35">
      <c r="B9" s="174" t="s">
        <v>19</v>
      </c>
      <c r="C9" s="175">
        <v>20634</v>
      </c>
      <c r="D9" s="175">
        <v>20973</v>
      </c>
    </row>
    <row r="10" spans="2:4" x14ac:dyDescent="0.35">
      <c r="B10" s="174" t="s">
        <v>20</v>
      </c>
      <c r="C10" s="175">
        <v>13415</v>
      </c>
      <c r="D10" s="175">
        <v>12472</v>
      </c>
    </row>
    <row r="11" spans="2:4" x14ac:dyDescent="0.35">
      <c r="B11" s="174" t="s">
        <v>21</v>
      </c>
      <c r="C11" s="175">
        <v>35882</v>
      </c>
      <c r="D11" s="175">
        <v>16420</v>
      </c>
    </row>
    <row r="12" spans="2:4" x14ac:dyDescent="0.35">
      <c r="B12" s="174" t="s">
        <v>154</v>
      </c>
      <c r="C12" s="175">
        <v>6242</v>
      </c>
      <c r="D12" s="175">
        <v>6066</v>
      </c>
    </row>
    <row r="13" spans="2:4" x14ac:dyDescent="0.35">
      <c r="B13" s="174" t="s">
        <v>22</v>
      </c>
      <c r="C13" s="175">
        <v>81531</v>
      </c>
      <c r="D13" s="175">
        <v>76617</v>
      </c>
    </row>
    <row r="14" spans="2:4" x14ac:dyDescent="0.35">
      <c r="B14" s="174" t="s">
        <v>23</v>
      </c>
      <c r="C14" s="175">
        <v>3590</v>
      </c>
      <c r="D14" s="175">
        <v>1777</v>
      </c>
    </row>
    <row r="15" spans="2:4" x14ac:dyDescent="0.35">
      <c r="B15" s="174" t="s">
        <v>272</v>
      </c>
      <c r="C15" s="176">
        <v>23</v>
      </c>
      <c r="D15" s="176">
        <v>43</v>
      </c>
    </row>
    <row r="16" spans="2:4" x14ac:dyDescent="0.35">
      <c r="B16" s="174" t="s">
        <v>24</v>
      </c>
      <c r="C16" s="175">
        <v>12534</v>
      </c>
      <c r="D16" s="175">
        <v>9170</v>
      </c>
    </row>
    <row r="17" spans="2:4" ht="15" thickBot="1" x14ac:dyDescent="0.4">
      <c r="B17" s="177" t="s">
        <v>25</v>
      </c>
      <c r="C17" s="175">
        <v>6648</v>
      </c>
      <c r="D17" s="175">
        <v>3972</v>
      </c>
    </row>
    <row r="18" spans="2:4" ht="15" thickBot="1" x14ac:dyDescent="0.4">
      <c r="B18" s="178" t="s">
        <v>27</v>
      </c>
      <c r="C18" s="179">
        <f>SUM(C8:C17)</f>
        <v>1466348</v>
      </c>
      <c r="D18" s="179">
        <f>SUM(D8:D17)</f>
        <v>1325529</v>
      </c>
    </row>
    <row r="19" spans="2:4" x14ac:dyDescent="0.35">
      <c r="B19" s="171" t="s">
        <v>28</v>
      </c>
      <c r="C19" s="172"/>
      <c r="D19" s="180"/>
    </row>
    <row r="20" spans="2:4" x14ac:dyDescent="0.35">
      <c r="B20" s="181" t="s">
        <v>20</v>
      </c>
      <c r="C20" s="176">
        <v>371</v>
      </c>
      <c r="D20" s="176">
        <v>298</v>
      </c>
    </row>
    <row r="21" spans="2:4" x14ac:dyDescent="0.35">
      <c r="B21" s="181" t="s">
        <v>29</v>
      </c>
      <c r="C21" s="176">
        <v>587</v>
      </c>
      <c r="D21" s="176">
        <v>684</v>
      </c>
    </row>
    <row r="22" spans="2:4" x14ac:dyDescent="0.35">
      <c r="B22" s="181" t="s">
        <v>272</v>
      </c>
      <c r="C22" s="176">
        <v>320</v>
      </c>
      <c r="D22" s="176">
        <v>1507</v>
      </c>
    </row>
    <row r="23" spans="2:4" x14ac:dyDescent="0.35">
      <c r="B23" s="181" t="s">
        <v>24</v>
      </c>
      <c r="C23" s="175">
        <v>65241</v>
      </c>
      <c r="D23" s="175">
        <v>53475</v>
      </c>
    </row>
    <row r="24" spans="2:4" x14ac:dyDescent="0.35">
      <c r="B24" s="181" t="s">
        <v>25</v>
      </c>
      <c r="C24" s="175">
        <v>102292</v>
      </c>
      <c r="D24" s="175">
        <v>71118</v>
      </c>
    </row>
    <row r="25" spans="2:4" ht="15" thickBot="1" x14ac:dyDescent="0.4">
      <c r="B25" s="177" t="s">
        <v>30</v>
      </c>
      <c r="C25" s="175">
        <v>16035</v>
      </c>
      <c r="D25" s="175">
        <v>18052</v>
      </c>
    </row>
    <row r="26" spans="2:4" ht="15" thickBot="1" x14ac:dyDescent="0.4">
      <c r="B26" s="178" t="s">
        <v>31</v>
      </c>
      <c r="C26" s="179">
        <f>SUM(C20:C25)</f>
        <v>184846</v>
      </c>
      <c r="D26" s="179">
        <f>SUM(D20:D25)</f>
        <v>145134</v>
      </c>
    </row>
    <row r="27" spans="2:4" ht="15" thickBot="1" x14ac:dyDescent="0.4">
      <c r="B27" s="182" t="s">
        <v>32</v>
      </c>
      <c r="C27" s="183">
        <f>+C18+C26</f>
        <v>1651194</v>
      </c>
      <c r="D27" s="183">
        <f>+D18+D26</f>
        <v>1470663</v>
      </c>
    </row>
    <row r="28" spans="2:4" ht="15" thickTop="1" x14ac:dyDescent="0.35">
      <c r="B28" s="171" t="s">
        <v>33</v>
      </c>
      <c r="C28" s="172"/>
      <c r="D28" s="180"/>
    </row>
    <row r="29" spans="2:4" ht="23" x14ac:dyDescent="0.35">
      <c r="B29" s="174" t="s">
        <v>34</v>
      </c>
      <c r="C29" s="175">
        <v>788455</v>
      </c>
      <c r="D29" s="175">
        <v>748240</v>
      </c>
    </row>
    <row r="30" spans="2:4" ht="15" thickBot="1" x14ac:dyDescent="0.4">
      <c r="B30" s="177" t="s">
        <v>35</v>
      </c>
      <c r="C30" s="184">
        <v>49267</v>
      </c>
      <c r="D30" s="184">
        <v>46151</v>
      </c>
    </row>
    <row r="31" spans="2:4" ht="15" thickBot="1" x14ac:dyDescent="0.4">
      <c r="B31" s="182" t="s">
        <v>36</v>
      </c>
      <c r="C31" s="183">
        <f>SUM(C29:C30)</f>
        <v>837722</v>
      </c>
      <c r="D31" s="183">
        <f>SUM(D29:D30)</f>
        <v>794391</v>
      </c>
    </row>
    <row r="32" spans="2:4" ht="15" thickTop="1" x14ac:dyDescent="0.35">
      <c r="B32" s="171" t="s">
        <v>37</v>
      </c>
      <c r="C32" s="172"/>
      <c r="D32" s="180"/>
    </row>
    <row r="33" spans="2:8" x14ac:dyDescent="0.35">
      <c r="B33" s="171" t="s">
        <v>38</v>
      </c>
      <c r="C33" s="172"/>
      <c r="D33" s="180"/>
    </row>
    <row r="34" spans="2:8" x14ac:dyDescent="0.35">
      <c r="B34" s="174" t="s">
        <v>39</v>
      </c>
      <c r="C34" s="175">
        <v>202927</v>
      </c>
      <c r="D34" s="175">
        <v>139136</v>
      </c>
      <c r="H34" s="169"/>
    </row>
    <row r="35" spans="2:8" x14ac:dyDescent="0.35">
      <c r="B35" s="174" t="s">
        <v>40</v>
      </c>
      <c r="C35" s="175">
        <v>8178</v>
      </c>
      <c r="D35" s="175">
        <v>5463</v>
      </c>
      <c r="H35" s="169"/>
    </row>
    <row r="36" spans="2:8" x14ac:dyDescent="0.35">
      <c r="B36" s="174" t="s">
        <v>41</v>
      </c>
      <c r="C36" s="175">
        <v>393115</v>
      </c>
      <c r="D36" s="175">
        <v>342431</v>
      </c>
      <c r="H36" s="169"/>
    </row>
    <row r="37" spans="2:8" x14ac:dyDescent="0.35">
      <c r="B37" s="174" t="s">
        <v>42</v>
      </c>
      <c r="C37" s="175">
        <v>25787</v>
      </c>
      <c r="D37" s="175">
        <v>20332</v>
      </c>
      <c r="H37" s="169"/>
    </row>
    <row r="38" spans="2:8" x14ac:dyDescent="0.35">
      <c r="B38" s="174" t="s">
        <v>43</v>
      </c>
      <c r="C38" s="175">
        <v>18678</v>
      </c>
      <c r="D38" s="176">
        <v>12233</v>
      </c>
      <c r="H38" s="169"/>
    </row>
    <row r="39" spans="2:8" ht="15" thickBot="1" x14ac:dyDescent="0.4">
      <c r="B39" s="177" t="s">
        <v>44</v>
      </c>
      <c r="C39" s="175">
        <v>100</v>
      </c>
      <c r="D39" s="175">
        <v>186</v>
      </c>
    </row>
    <row r="40" spans="2:8" ht="15" thickBot="1" x14ac:dyDescent="0.4">
      <c r="B40" s="178" t="s">
        <v>45</v>
      </c>
      <c r="C40" s="179">
        <f>SUM(C34:C39)</f>
        <v>648785</v>
      </c>
      <c r="D40" s="179">
        <f>SUM(D34:D39)</f>
        <v>519781</v>
      </c>
    </row>
    <row r="41" spans="2:8" x14ac:dyDescent="0.35">
      <c r="B41" s="171" t="s">
        <v>46</v>
      </c>
      <c r="C41" s="172"/>
      <c r="D41" s="180"/>
    </row>
    <row r="42" spans="2:8" x14ac:dyDescent="0.35">
      <c r="B42" s="174" t="s">
        <v>39</v>
      </c>
      <c r="C42" s="185">
        <v>113427</v>
      </c>
      <c r="D42" s="185">
        <v>83942</v>
      </c>
    </row>
    <row r="43" spans="2:8" x14ac:dyDescent="0.35">
      <c r="B43" s="174" t="s">
        <v>40</v>
      </c>
      <c r="C43" s="185">
        <v>1378</v>
      </c>
      <c r="D43" s="185">
        <v>772</v>
      </c>
    </row>
    <row r="44" spans="2:8" x14ac:dyDescent="0.35">
      <c r="B44" s="174" t="s">
        <v>42</v>
      </c>
      <c r="C44" s="185">
        <v>40846</v>
      </c>
      <c r="D44" s="185">
        <v>62114</v>
      </c>
    </row>
    <row r="45" spans="2:8" x14ac:dyDescent="0.35">
      <c r="B45" s="174" t="s">
        <v>327</v>
      </c>
      <c r="C45" s="185">
        <v>4091</v>
      </c>
      <c r="D45" s="185">
        <v>2176</v>
      </c>
    </row>
    <row r="46" spans="2:8" x14ac:dyDescent="0.35">
      <c r="B46" s="174" t="s">
        <v>43</v>
      </c>
      <c r="C46" s="185">
        <v>1588</v>
      </c>
      <c r="D46" s="185">
        <v>1744</v>
      </c>
    </row>
    <row r="47" spans="2:8" x14ac:dyDescent="0.35">
      <c r="B47" s="174" t="s">
        <v>26</v>
      </c>
      <c r="C47" s="185">
        <v>11</v>
      </c>
      <c r="D47" s="185">
        <v>12</v>
      </c>
    </row>
    <row r="48" spans="2:8" ht="15" thickBot="1" x14ac:dyDescent="0.4">
      <c r="B48" s="177" t="s">
        <v>44</v>
      </c>
      <c r="C48" s="186">
        <v>3346</v>
      </c>
      <c r="D48" s="186">
        <v>5731</v>
      </c>
    </row>
    <row r="49" spans="2:4" ht="15" thickBot="1" x14ac:dyDescent="0.4">
      <c r="B49" s="178" t="s">
        <v>47</v>
      </c>
      <c r="C49" s="187">
        <f>SUM(C42:C48)</f>
        <v>164687</v>
      </c>
      <c r="D49" s="187">
        <f>SUM(D42:D48)</f>
        <v>156491</v>
      </c>
    </row>
    <row r="50" spans="2:4" ht="15" thickBot="1" x14ac:dyDescent="0.4">
      <c r="B50" s="178" t="s">
        <v>48</v>
      </c>
      <c r="C50" s="187">
        <f>+C40+C49</f>
        <v>813472</v>
      </c>
      <c r="D50" s="187">
        <f>+D40+D49</f>
        <v>676272</v>
      </c>
    </row>
    <row r="51" spans="2:4" ht="15" thickBot="1" x14ac:dyDescent="0.4">
      <c r="B51" s="182" t="s">
        <v>49</v>
      </c>
      <c r="C51" s="183">
        <f>+C31+C50</f>
        <v>1651194</v>
      </c>
      <c r="D51" s="183">
        <f>+D31+D50</f>
        <v>1470663</v>
      </c>
    </row>
    <row r="52" spans="2:4" ht="15" thickTop="1" x14ac:dyDescent="0.35"/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G42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4.81640625" style="34" bestFit="1" customWidth="1"/>
    <col min="3" max="4" width="11.453125" customWidth="1"/>
    <col min="5" max="5" width="4.08984375" customWidth="1"/>
  </cols>
  <sheetData>
    <row r="2" spans="2:7" ht="27.75" customHeight="1" x14ac:dyDescent="0.35">
      <c r="B2" s="274" t="s">
        <v>335</v>
      </c>
      <c r="C2" s="274"/>
      <c r="D2" s="274"/>
    </row>
    <row r="3" spans="2:7" ht="27.75" customHeight="1" x14ac:dyDescent="0.35">
      <c r="B3" s="128"/>
      <c r="C3" s="128"/>
      <c r="D3" s="128"/>
    </row>
    <row r="4" spans="2:7" x14ac:dyDescent="0.35">
      <c r="B4" s="188"/>
      <c r="C4" s="276" t="s">
        <v>328</v>
      </c>
      <c r="D4" s="276"/>
      <c r="E4" s="181"/>
      <c r="F4" s="276" t="s">
        <v>329</v>
      </c>
      <c r="G4" s="276"/>
    </row>
    <row r="5" spans="2:7" x14ac:dyDescent="0.35">
      <c r="B5" s="170" t="s">
        <v>75</v>
      </c>
      <c r="C5" s="166" t="s">
        <v>325</v>
      </c>
      <c r="D5" s="166" t="s">
        <v>330</v>
      </c>
      <c r="E5" s="166"/>
      <c r="F5" s="166" t="s">
        <v>325</v>
      </c>
      <c r="G5" s="166" t="s">
        <v>330</v>
      </c>
    </row>
    <row r="6" spans="2:7" x14ac:dyDescent="0.35">
      <c r="B6" s="181" t="s">
        <v>50</v>
      </c>
      <c r="C6" s="189">
        <v>101457</v>
      </c>
      <c r="D6" s="189">
        <v>96193</v>
      </c>
      <c r="E6" s="205"/>
      <c r="F6" s="189">
        <v>54359</v>
      </c>
      <c r="G6" s="189">
        <v>53574</v>
      </c>
    </row>
    <row r="7" spans="2:7" ht="15" thickBot="1" x14ac:dyDescent="0.4">
      <c r="B7" s="190" t="s">
        <v>51</v>
      </c>
      <c r="C7" s="191">
        <v>-32756</v>
      </c>
      <c r="D7" s="191">
        <v>-32632</v>
      </c>
      <c r="E7" s="205"/>
      <c r="F7" s="191">
        <v>-17430</v>
      </c>
      <c r="G7" s="191">
        <v>-17056</v>
      </c>
    </row>
    <row r="8" spans="2:7" ht="15" thickBot="1" x14ac:dyDescent="0.4">
      <c r="B8" s="192" t="s">
        <v>52</v>
      </c>
      <c r="C8" s="193">
        <f>+SUM(C6:C7)</f>
        <v>68701</v>
      </c>
      <c r="D8" s="193">
        <f>+SUM(D6:D7)</f>
        <v>63561</v>
      </c>
      <c r="E8" s="194"/>
      <c r="F8" s="193">
        <f>+SUM(F6:F7)</f>
        <v>36929</v>
      </c>
      <c r="G8" s="193">
        <f>+SUM(G6:G7)</f>
        <v>36518</v>
      </c>
    </row>
    <row r="9" spans="2:7" x14ac:dyDescent="0.35">
      <c r="B9" s="181" t="s">
        <v>273</v>
      </c>
      <c r="C9" s="189">
        <v>137822</v>
      </c>
      <c r="D9" s="189">
        <v>-91958</v>
      </c>
      <c r="E9" s="205"/>
      <c r="F9" s="189">
        <v>-18980</v>
      </c>
      <c r="G9" s="189">
        <v>-67743</v>
      </c>
    </row>
    <row r="10" spans="2:7" x14ac:dyDescent="0.35">
      <c r="B10" s="181" t="s">
        <v>53</v>
      </c>
      <c r="C10" s="189">
        <v>-6821</v>
      </c>
      <c r="D10" s="189">
        <v>-12294</v>
      </c>
      <c r="E10" s="205"/>
      <c r="F10" s="189">
        <v>-7449</v>
      </c>
      <c r="G10" s="189">
        <v>-6711</v>
      </c>
    </row>
    <row r="11" spans="2:7" x14ac:dyDescent="0.35">
      <c r="B11" s="181" t="s">
        <v>54</v>
      </c>
      <c r="C11" s="189">
        <v>-5725</v>
      </c>
      <c r="D11" s="189">
        <v>-4030</v>
      </c>
      <c r="E11" s="205"/>
      <c r="F11" s="189">
        <v>-3257</v>
      </c>
      <c r="G11" s="189">
        <v>-2229</v>
      </c>
    </row>
    <row r="12" spans="2:7" ht="15" thickBot="1" x14ac:dyDescent="0.4">
      <c r="B12" s="190" t="s">
        <v>293</v>
      </c>
      <c r="C12" s="191">
        <v>-698</v>
      </c>
      <c r="D12" s="191">
        <v>-9532</v>
      </c>
      <c r="E12" s="205"/>
      <c r="F12" s="191">
        <v>-63</v>
      </c>
      <c r="G12" s="191">
        <v>-10225</v>
      </c>
    </row>
    <row r="13" spans="2:7" ht="15" thickBot="1" x14ac:dyDescent="0.4">
      <c r="B13" s="192" t="s">
        <v>274</v>
      </c>
      <c r="C13" s="193">
        <f>+SUM(C8:C12)</f>
        <v>193279</v>
      </c>
      <c r="D13" s="193">
        <f>+SUM(D8:D12)</f>
        <v>-54253</v>
      </c>
      <c r="E13" s="194"/>
      <c r="F13" s="193">
        <f>+SUM(F8:F12)</f>
        <v>7180</v>
      </c>
      <c r="G13" s="193">
        <f>+SUM(G8:G12)</f>
        <v>-50390</v>
      </c>
    </row>
    <row r="14" spans="2:7" ht="15" thickBot="1" x14ac:dyDescent="0.4">
      <c r="B14" s="195" t="s">
        <v>173</v>
      </c>
      <c r="C14" s="196">
        <v>19926</v>
      </c>
      <c r="D14" s="196">
        <v>4104</v>
      </c>
      <c r="E14" s="206"/>
      <c r="F14" s="196">
        <v>16528</v>
      </c>
      <c r="G14" s="196">
        <v>607</v>
      </c>
    </row>
    <row r="15" spans="2:7" ht="15" thickBot="1" x14ac:dyDescent="0.4">
      <c r="B15" s="192" t="s">
        <v>275</v>
      </c>
      <c r="C15" s="193">
        <f>+C13+C14</f>
        <v>213205</v>
      </c>
      <c r="D15" s="193">
        <f>+D13+D14</f>
        <v>-50149</v>
      </c>
      <c r="E15" s="194"/>
      <c r="F15" s="193">
        <f>+F13+F14</f>
        <v>23708</v>
      </c>
      <c r="G15" s="193">
        <f>+G13+G14</f>
        <v>-49783</v>
      </c>
    </row>
    <row r="16" spans="2:7" x14ac:dyDescent="0.35">
      <c r="B16" s="181" t="s">
        <v>56</v>
      </c>
      <c r="C16" s="189">
        <v>4768</v>
      </c>
      <c r="D16" s="189">
        <v>838</v>
      </c>
      <c r="E16" s="205"/>
      <c r="F16" s="189">
        <v>4189</v>
      </c>
      <c r="G16" s="189">
        <v>623</v>
      </c>
    </row>
    <row r="17" spans="2:7" x14ac:dyDescent="0.35">
      <c r="B17" s="181" t="s">
        <v>57</v>
      </c>
      <c r="C17" s="189">
        <v>-15109</v>
      </c>
      <c r="D17" s="189">
        <v>-16112</v>
      </c>
      <c r="E17" s="205"/>
      <c r="F17" s="189">
        <v>-8792</v>
      </c>
      <c r="G17" s="189">
        <v>-9361</v>
      </c>
    </row>
    <row r="18" spans="2:7" x14ac:dyDescent="0.35">
      <c r="B18" s="181" t="s">
        <v>58</v>
      </c>
      <c r="C18" s="189">
        <v>-33873</v>
      </c>
      <c r="D18" s="189">
        <v>7926</v>
      </c>
      <c r="E18" s="205"/>
      <c r="F18" s="189">
        <v>-30257</v>
      </c>
      <c r="G18" s="189">
        <v>7141</v>
      </c>
    </row>
    <row r="19" spans="2:7" ht="15" thickBot="1" x14ac:dyDescent="0.4">
      <c r="B19" s="190" t="s">
        <v>59</v>
      </c>
      <c r="C19" s="191">
        <v>32560</v>
      </c>
      <c r="D19" s="191">
        <v>26831</v>
      </c>
      <c r="E19" s="205"/>
      <c r="F19" s="191">
        <v>22581</v>
      </c>
      <c r="G19" s="191">
        <v>10429</v>
      </c>
    </row>
    <row r="20" spans="2:7" ht="15" thickBot="1" x14ac:dyDescent="0.4">
      <c r="B20" s="192" t="s">
        <v>294</v>
      </c>
      <c r="C20" s="193">
        <f>+SUM(C16:C19)</f>
        <v>-11654</v>
      </c>
      <c r="D20" s="193">
        <f>+SUM(D16:D19)</f>
        <v>19483</v>
      </c>
      <c r="E20" s="194"/>
      <c r="F20" s="193">
        <f>+SUM(F16:F19)</f>
        <v>-12279</v>
      </c>
      <c r="G20" s="193">
        <f>+SUM(G16:G19)</f>
        <v>8832</v>
      </c>
    </row>
    <row r="21" spans="2:7" ht="15" thickBot="1" x14ac:dyDescent="0.4">
      <c r="B21" s="192" t="s">
        <v>236</v>
      </c>
      <c r="C21" s="193">
        <f>+C15+C20</f>
        <v>201551</v>
      </c>
      <c r="D21" s="193">
        <f>+D15+D20</f>
        <v>-30666</v>
      </c>
      <c r="E21" s="194"/>
      <c r="F21" s="193">
        <f>+F15+F20</f>
        <v>11429</v>
      </c>
      <c r="G21" s="193">
        <f>+G15+G20</f>
        <v>-40951</v>
      </c>
    </row>
    <row r="22" spans="2:7" ht="15" thickBot="1" x14ac:dyDescent="0.4">
      <c r="B22" s="195" t="s">
        <v>331</v>
      </c>
      <c r="C22" s="191">
        <v>-54958</v>
      </c>
      <c r="D22" s="191">
        <v>78738</v>
      </c>
      <c r="E22" s="205"/>
      <c r="F22" s="191">
        <v>10880</v>
      </c>
      <c r="G22" s="191">
        <v>84287</v>
      </c>
    </row>
    <row r="23" spans="2:7" ht="15" thickBot="1" x14ac:dyDescent="0.4">
      <c r="B23" s="192" t="s">
        <v>332</v>
      </c>
      <c r="C23" s="193">
        <f>+C21+C22</f>
        <v>146593</v>
      </c>
      <c r="D23" s="193">
        <f>+D21+D22</f>
        <v>48072</v>
      </c>
      <c r="E23" s="194"/>
      <c r="F23" s="193">
        <f t="shared" ref="F23:G23" si="0">+F21+F22</f>
        <v>22309</v>
      </c>
      <c r="G23" s="193">
        <f t="shared" si="0"/>
        <v>43336</v>
      </c>
    </row>
    <row r="24" spans="2:7" x14ac:dyDescent="0.35">
      <c r="B24" s="197" t="s">
        <v>60</v>
      </c>
      <c r="C24" s="205"/>
      <c r="D24" s="205"/>
      <c r="E24" s="205"/>
      <c r="F24" s="205"/>
      <c r="G24" s="205"/>
    </row>
    <row r="25" spans="2:7" x14ac:dyDescent="0.35">
      <c r="B25" s="198" t="s">
        <v>61</v>
      </c>
      <c r="C25" s="70"/>
      <c r="D25" s="70"/>
      <c r="E25" s="70"/>
      <c r="F25" s="70"/>
      <c r="G25" s="70"/>
    </row>
    <row r="26" spans="2:7" x14ac:dyDescent="0.35">
      <c r="B26" s="181" t="s">
        <v>295</v>
      </c>
      <c r="C26" s="189">
        <v>-4436</v>
      </c>
      <c r="D26" s="189">
        <v>-1230</v>
      </c>
      <c r="E26" s="205"/>
      <c r="F26" s="189">
        <v>-3921</v>
      </c>
      <c r="G26" s="189">
        <v>-280</v>
      </c>
    </row>
    <row r="27" spans="2:7" ht="15" thickBot="1" x14ac:dyDescent="0.4">
      <c r="B27" s="199" t="s">
        <v>333</v>
      </c>
      <c r="C27" s="200" t="s">
        <v>15</v>
      </c>
      <c r="D27" s="200">
        <v>-544</v>
      </c>
      <c r="E27" s="205"/>
      <c r="F27" s="200" t="s">
        <v>15</v>
      </c>
      <c r="G27" s="200">
        <v>-544</v>
      </c>
    </row>
    <row r="28" spans="2:7" ht="15" thickBot="1" x14ac:dyDescent="0.4">
      <c r="B28" s="192" t="s">
        <v>174</v>
      </c>
      <c r="C28" s="201">
        <f>+SUM(C26:C27)</f>
        <v>-4436</v>
      </c>
      <c r="D28" s="201">
        <f>+SUM(D26:D27)</f>
        <v>-1774</v>
      </c>
      <c r="E28" s="205"/>
      <c r="F28" s="201">
        <f>+SUM(F26:F27)</f>
        <v>-3921</v>
      </c>
      <c r="G28" s="201">
        <f>+SUM(G26:G27)</f>
        <v>-824</v>
      </c>
    </row>
    <row r="29" spans="2:7" ht="15" thickBot="1" x14ac:dyDescent="0.4">
      <c r="B29" s="202" t="s">
        <v>334</v>
      </c>
      <c r="C29" s="203">
        <f>+C28+C23</f>
        <v>142157</v>
      </c>
      <c r="D29" s="203">
        <f>+D28+D23</f>
        <v>46298</v>
      </c>
      <c r="E29" s="205"/>
      <c r="F29" s="203">
        <f>+F28+F23</f>
        <v>18388</v>
      </c>
      <c r="G29" s="203">
        <f>+G28+G23</f>
        <v>42512</v>
      </c>
    </row>
    <row r="30" spans="2:7" ht="15" thickTop="1" x14ac:dyDescent="0.35">
      <c r="B30" s="205"/>
      <c r="C30" s="205"/>
      <c r="D30" s="205"/>
      <c r="E30" s="205"/>
      <c r="F30" s="205"/>
      <c r="G30" s="205"/>
    </row>
    <row r="31" spans="2:7" x14ac:dyDescent="0.35">
      <c r="B31" s="188" t="s">
        <v>237</v>
      </c>
      <c r="C31" s="181"/>
      <c r="D31" s="181"/>
      <c r="E31" s="181"/>
      <c r="F31" s="181"/>
      <c r="G31" s="181"/>
    </row>
    <row r="32" spans="2:7" x14ac:dyDescent="0.35">
      <c r="B32" s="181" t="s">
        <v>62</v>
      </c>
      <c r="C32" s="189">
        <v>141519</v>
      </c>
      <c r="D32" s="189">
        <v>46992</v>
      </c>
      <c r="E32" s="205"/>
      <c r="F32" s="189">
        <v>23422</v>
      </c>
      <c r="G32" s="189">
        <v>42749</v>
      </c>
    </row>
    <row r="33" spans="2:7" x14ac:dyDescent="0.35">
      <c r="B33" s="181" t="s">
        <v>35</v>
      </c>
      <c r="C33" s="204">
        <v>5074</v>
      </c>
      <c r="D33" s="204">
        <v>1080</v>
      </c>
      <c r="E33" s="205"/>
      <c r="F33" s="204">
        <v>-1113</v>
      </c>
      <c r="G33" s="204">
        <v>587</v>
      </c>
    </row>
    <row r="34" spans="2:7" x14ac:dyDescent="0.35">
      <c r="B34" s="205"/>
      <c r="C34" s="205"/>
      <c r="D34" s="205"/>
      <c r="E34" s="205"/>
      <c r="F34" s="205"/>
      <c r="G34" s="205"/>
    </row>
    <row r="35" spans="2:7" x14ac:dyDescent="0.35">
      <c r="B35" s="188" t="s">
        <v>238</v>
      </c>
      <c r="C35" s="205"/>
      <c r="D35" s="205"/>
      <c r="E35" s="205"/>
      <c r="F35" s="205"/>
      <c r="G35" s="205"/>
    </row>
    <row r="36" spans="2:7" x14ac:dyDescent="0.35">
      <c r="B36" s="181" t="s">
        <v>62</v>
      </c>
      <c r="C36" s="189">
        <v>136611</v>
      </c>
      <c r="D36" s="189">
        <v>45210</v>
      </c>
      <c r="E36" s="205"/>
      <c r="F36" s="189">
        <v>19014</v>
      </c>
      <c r="G36" s="189">
        <v>41862</v>
      </c>
    </row>
    <row r="37" spans="2:7" x14ac:dyDescent="0.35">
      <c r="B37" s="181" t="s">
        <v>35</v>
      </c>
      <c r="C37" s="204">
        <v>5546</v>
      </c>
      <c r="D37" s="204">
        <v>1088</v>
      </c>
      <c r="E37" s="205"/>
      <c r="F37" s="204">
        <v>-626</v>
      </c>
      <c r="G37" s="204">
        <v>650</v>
      </c>
    </row>
    <row r="38" spans="2:7" x14ac:dyDescent="0.35">
      <c r="B38" s="205"/>
      <c r="C38" s="205"/>
      <c r="D38" s="205"/>
      <c r="E38" s="205"/>
      <c r="F38" s="205"/>
      <c r="G38" s="205"/>
    </row>
    <row r="39" spans="2:7" x14ac:dyDescent="0.35">
      <c r="B39" s="188" t="s">
        <v>296</v>
      </c>
      <c r="C39" s="205"/>
      <c r="D39" s="205"/>
      <c r="E39" s="205"/>
      <c r="F39" s="205"/>
      <c r="G39" s="205"/>
    </row>
    <row r="40" spans="2:7" x14ac:dyDescent="0.35">
      <c r="B40" s="181" t="s">
        <v>63</v>
      </c>
      <c r="C40" s="204">
        <v>189.45</v>
      </c>
      <c r="D40" s="204">
        <v>62.66</v>
      </c>
      <c r="E40" s="205"/>
      <c r="F40" s="204">
        <v>31.35</v>
      </c>
      <c r="G40" s="204">
        <v>57</v>
      </c>
    </row>
    <row r="41" spans="2:7" x14ac:dyDescent="0.35">
      <c r="B41" s="181" t="s">
        <v>64</v>
      </c>
      <c r="C41" s="204">
        <v>189.7</v>
      </c>
      <c r="D41" s="204">
        <v>63.93</v>
      </c>
      <c r="E41" s="205"/>
      <c r="F41" s="204">
        <v>31.4</v>
      </c>
      <c r="G41" s="204">
        <v>58.16</v>
      </c>
    </row>
    <row r="42" spans="2:7" x14ac:dyDescent="0.35">
      <c r="B42" s="61"/>
    </row>
  </sheetData>
  <mergeCells count="3">
    <mergeCell ref="B2:D2"/>
    <mergeCell ref="F4:G4"/>
    <mergeCell ref="C4:D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A1:D46"/>
  <sheetViews>
    <sheetView showGridLines="0" workbookViewId="0"/>
  </sheetViews>
  <sheetFormatPr baseColWidth="10" defaultRowHeight="14.5" x14ac:dyDescent="0.35"/>
  <cols>
    <col min="1" max="1" width="3.7265625" customWidth="1"/>
    <col min="2" max="2" width="60.26953125" style="34" bestFit="1" customWidth="1"/>
    <col min="3" max="3" width="11.08984375" style="97" bestFit="1" customWidth="1"/>
    <col min="4" max="4" width="10.90625" style="97" bestFit="1"/>
    <col min="7" max="7" width="60" customWidth="1"/>
  </cols>
  <sheetData>
    <row r="1" spans="1:4" x14ac:dyDescent="0.35">
      <c r="A1" s="34"/>
    </row>
    <row r="2" spans="1:4" ht="28.5" customHeight="1" x14ac:dyDescent="0.35">
      <c r="B2" s="274" t="s">
        <v>336</v>
      </c>
      <c r="C2" s="274"/>
      <c r="D2" s="274"/>
    </row>
    <row r="3" spans="1:4" x14ac:dyDescent="0.35">
      <c r="B3" s="277"/>
      <c r="C3" s="277"/>
      <c r="D3" s="277"/>
    </row>
    <row r="4" spans="1:4" x14ac:dyDescent="0.35">
      <c r="B4" s="59"/>
      <c r="C4" s="98"/>
      <c r="D4" s="98"/>
    </row>
    <row r="5" spans="1:4" x14ac:dyDescent="0.35">
      <c r="B5" s="170" t="s">
        <v>153</v>
      </c>
      <c r="C5" s="166" t="s">
        <v>325</v>
      </c>
      <c r="D5" s="166" t="s">
        <v>330</v>
      </c>
    </row>
    <row r="6" spans="1:4" x14ac:dyDescent="0.35">
      <c r="B6" s="171" t="s">
        <v>65</v>
      </c>
      <c r="C6" s="70"/>
      <c r="D6" s="70"/>
    </row>
    <row r="7" spans="1:4" x14ac:dyDescent="0.35">
      <c r="B7" s="174" t="s">
        <v>337</v>
      </c>
      <c r="C7" s="212">
        <v>36122</v>
      </c>
      <c r="D7" s="212">
        <v>34642</v>
      </c>
    </row>
    <row r="8" spans="1:4" ht="15" thickBot="1" x14ac:dyDescent="0.4">
      <c r="B8" s="177" t="s">
        <v>276</v>
      </c>
      <c r="C8" s="186">
        <v>-2577</v>
      </c>
      <c r="D8" s="186">
        <v>-1507</v>
      </c>
    </row>
    <row r="9" spans="1:4" ht="15" thickBot="1" x14ac:dyDescent="0.4">
      <c r="B9" s="178" t="s">
        <v>66</v>
      </c>
      <c r="C9" s="207">
        <f>+C7+C8</f>
        <v>33545</v>
      </c>
      <c r="D9" s="207">
        <f>+D7+D8</f>
        <v>33135</v>
      </c>
    </row>
    <row r="10" spans="1:4" x14ac:dyDescent="0.35">
      <c r="B10" s="171" t="s">
        <v>67</v>
      </c>
      <c r="C10" s="213"/>
      <c r="D10" s="213"/>
    </row>
    <row r="11" spans="1:4" x14ac:dyDescent="0.35">
      <c r="B11" s="174" t="s">
        <v>150</v>
      </c>
      <c r="C11" s="213">
        <v>-3272</v>
      </c>
      <c r="D11" s="213">
        <v>-4120</v>
      </c>
    </row>
    <row r="12" spans="1:4" x14ac:dyDescent="0.35">
      <c r="B12" s="174" t="s">
        <v>158</v>
      </c>
      <c r="C12" s="213">
        <v>25659</v>
      </c>
      <c r="D12" s="213">
        <v>6627</v>
      </c>
    </row>
    <row r="13" spans="1:4" x14ac:dyDescent="0.35">
      <c r="B13" s="174" t="s">
        <v>159</v>
      </c>
      <c r="C13" s="213">
        <v>-856</v>
      </c>
      <c r="D13" s="213">
        <v>-729</v>
      </c>
    </row>
    <row r="14" spans="1:4" x14ac:dyDescent="0.35">
      <c r="B14" s="174" t="s">
        <v>277</v>
      </c>
      <c r="C14" s="213">
        <v>2</v>
      </c>
      <c r="D14" s="213">
        <v>28</v>
      </c>
    </row>
    <row r="15" spans="1:4" x14ac:dyDescent="0.35">
      <c r="B15" s="174" t="s">
        <v>160</v>
      </c>
      <c r="C15" s="213">
        <v>-156</v>
      </c>
      <c r="D15" s="213">
        <v>-125</v>
      </c>
    </row>
    <row r="16" spans="1:4" x14ac:dyDescent="0.35">
      <c r="B16" s="174" t="s">
        <v>239</v>
      </c>
      <c r="C16" s="213">
        <v>245</v>
      </c>
      <c r="D16" s="213">
        <v>660</v>
      </c>
    </row>
    <row r="17" spans="2:4" x14ac:dyDescent="0.35">
      <c r="B17" s="174" t="s">
        <v>304</v>
      </c>
      <c r="C17" s="213">
        <v>13015</v>
      </c>
      <c r="D17" s="213">
        <v>0</v>
      </c>
    </row>
    <row r="18" spans="2:4" x14ac:dyDescent="0.35">
      <c r="B18" s="174" t="s">
        <v>305</v>
      </c>
      <c r="C18" s="213">
        <v>0</v>
      </c>
      <c r="D18" s="213">
        <v>-31</v>
      </c>
    </row>
    <row r="19" spans="2:4" x14ac:dyDescent="0.35">
      <c r="B19" s="174" t="s">
        <v>68</v>
      </c>
      <c r="C19" s="213">
        <v>-95777</v>
      </c>
      <c r="D19" s="213">
        <v>-23371</v>
      </c>
    </row>
    <row r="20" spans="2:4" x14ac:dyDescent="0.35">
      <c r="B20" s="174" t="s">
        <v>69</v>
      </c>
      <c r="C20" s="213">
        <v>111112</v>
      </c>
      <c r="D20" s="213">
        <v>31231</v>
      </c>
    </row>
    <row r="21" spans="2:4" x14ac:dyDescent="0.35">
      <c r="B21" s="174" t="s">
        <v>297</v>
      </c>
      <c r="C21" s="213">
        <v>1126</v>
      </c>
      <c r="D21" s="213">
        <v>328</v>
      </c>
    </row>
    <row r="22" spans="2:4" x14ac:dyDescent="0.35">
      <c r="B22" s="174" t="s">
        <v>338</v>
      </c>
      <c r="C22" s="213">
        <v>622</v>
      </c>
      <c r="D22" s="213">
        <v>0</v>
      </c>
    </row>
    <row r="23" spans="2:4" ht="15" thickBot="1" x14ac:dyDescent="0.4">
      <c r="B23" s="177" t="s">
        <v>306</v>
      </c>
      <c r="C23" s="186">
        <v>-99</v>
      </c>
      <c r="D23" s="186">
        <v>0</v>
      </c>
    </row>
    <row r="24" spans="2:4" ht="15" thickBot="1" x14ac:dyDescent="0.4">
      <c r="B24" s="208" t="s">
        <v>125</v>
      </c>
      <c r="C24" s="207">
        <f>SUM(C11:C23)</f>
        <v>51621</v>
      </c>
      <c r="D24" s="207">
        <f>SUM(D11:D23)</f>
        <v>10498</v>
      </c>
    </row>
    <row r="25" spans="2:4" x14ac:dyDescent="0.35">
      <c r="B25" s="171" t="s">
        <v>70</v>
      </c>
      <c r="C25" s="213"/>
      <c r="D25" s="213"/>
    </row>
    <row r="26" spans="2:4" x14ac:dyDescent="0.35">
      <c r="B26" s="174" t="s">
        <v>298</v>
      </c>
      <c r="C26" s="213">
        <v>4424</v>
      </c>
      <c r="D26" s="213">
        <v>1386</v>
      </c>
    </row>
    <row r="27" spans="2:4" x14ac:dyDescent="0.35">
      <c r="B27" s="174" t="s">
        <v>71</v>
      </c>
      <c r="C27" s="213">
        <v>-11371</v>
      </c>
      <c r="D27" s="213">
        <v>-42613</v>
      </c>
    </row>
    <row r="28" spans="2:4" x14ac:dyDescent="0.35">
      <c r="B28" s="174" t="s">
        <v>339</v>
      </c>
      <c r="C28" s="213">
        <v>28249</v>
      </c>
      <c r="D28" s="213">
        <v>-10030</v>
      </c>
    </row>
    <row r="29" spans="2:4" x14ac:dyDescent="0.35">
      <c r="B29" s="174" t="s">
        <v>72</v>
      </c>
      <c r="C29" s="213">
        <v>-17661</v>
      </c>
      <c r="D29" s="213">
        <v>-14760</v>
      </c>
    </row>
    <row r="30" spans="2:4" x14ac:dyDescent="0.35">
      <c r="B30" s="174" t="s">
        <v>299</v>
      </c>
      <c r="C30" s="213">
        <v>31</v>
      </c>
      <c r="D30" s="213">
        <v>0</v>
      </c>
    </row>
    <row r="31" spans="2:4" x14ac:dyDescent="0.35">
      <c r="B31" s="174" t="s">
        <v>240</v>
      </c>
      <c r="C31" s="213">
        <v>0</v>
      </c>
      <c r="D31" s="213">
        <v>-56</v>
      </c>
    </row>
    <row r="32" spans="2:4" x14ac:dyDescent="0.35">
      <c r="B32" s="174" t="s">
        <v>340</v>
      </c>
      <c r="C32" s="213">
        <v>0</v>
      </c>
      <c r="D32" s="213">
        <v>16</v>
      </c>
    </row>
    <row r="33" spans="2:4" x14ac:dyDescent="0.35">
      <c r="B33" s="174" t="s">
        <v>341</v>
      </c>
      <c r="C33" s="213">
        <v>-88003</v>
      </c>
      <c r="D33" s="213">
        <v>-13415</v>
      </c>
    </row>
    <row r="34" spans="2:4" x14ac:dyDescent="0.35">
      <c r="B34" s="174" t="s">
        <v>300</v>
      </c>
      <c r="C34" s="213">
        <v>76</v>
      </c>
      <c r="D34" s="213">
        <v>6</v>
      </c>
    </row>
    <row r="35" spans="2:4" x14ac:dyDescent="0.35">
      <c r="B35" s="174" t="s">
        <v>301</v>
      </c>
      <c r="C35" s="213">
        <v>-144</v>
      </c>
      <c r="D35" s="213">
        <v>-37</v>
      </c>
    </row>
    <row r="36" spans="2:4" ht="15" thickBot="1" x14ac:dyDescent="0.4">
      <c r="B36" s="177" t="s">
        <v>302</v>
      </c>
      <c r="C36" s="186">
        <v>-5879</v>
      </c>
      <c r="D36" s="186">
        <v>-2512</v>
      </c>
    </row>
    <row r="37" spans="2:4" ht="15" thickBot="1" x14ac:dyDescent="0.4">
      <c r="B37" s="209" t="s">
        <v>152</v>
      </c>
      <c r="C37" s="207">
        <f>SUM(C26:C36)</f>
        <v>-90278</v>
      </c>
      <c r="D37" s="207">
        <f>SUM(D26:D36)</f>
        <v>-82015</v>
      </c>
    </row>
    <row r="38" spans="2:4" ht="15" thickBot="1" x14ac:dyDescent="0.4">
      <c r="B38" s="178" t="s">
        <v>342</v>
      </c>
      <c r="C38" s="207">
        <f>+C9+C24+C37</f>
        <v>-5112</v>
      </c>
      <c r="D38" s="207">
        <f>+D9+D24+D37</f>
        <v>-38382</v>
      </c>
    </row>
    <row r="39" spans="2:4" x14ac:dyDescent="0.35">
      <c r="B39" s="174" t="s">
        <v>308</v>
      </c>
      <c r="C39" s="213">
        <v>18052</v>
      </c>
      <c r="D39" s="213">
        <v>56921</v>
      </c>
    </row>
    <row r="40" spans="2:4" x14ac:dyDescent="0.35">
      <c r="B40" s="174" t="s">
        <v>59</v>
      </c>
      <c r="C40" s="213">
        <v>-4458</v>
      </c>
      <c r="D40" s="213">
        <v>-707</v>
      </c>
    </row>
    <row r="41" spans="2:4" ht="23" x14ac:dyDescent="0.35">
      <c r="B41" s="174" t="s">
        <v>309</v>
      </c>
      <c r="C41" s="213">
        <v>7553</v>
      </c>
      <c r="D41" s="213">
        <v>-153</v>
      </c>
    </row>
    <row r="42" spans="2:4" ht="15" thickBot="1" x14ac:dyDescent="0.4">
      <c r="B42" s="210" t="s">
        <v>343</v>
      </c>
      <c r="C42" s="211">
        <f>SUM(C38:C41)</f>
        <v>16035</v>
      </c>
      <c r="D42" s="211">
        <f>SUM(D38:D41)</f>
        <v>17679</v>
      </c>
    </row>
    <row r="43" spans="2:4" ht="15" thickTop="1" x14ac:dyDescent="0.35">
      <c r="B43" s="12"/>
      <c r="C43"/>
      <c r="D43"/>
    </row>
    <row r="44" spans="2:4" x14ac:dyDescent="0.35">
      <c r="B44" s="25"/>
      <c r="C44"/>
      <c r="D44"/>
    </row>
    <row r="45" spans="2:4" x14ac:dyDescent="0.35">
      <c r="C45"/>
      <c r="D45"/>
    </row>
    <row r="46" spans="2:4" x14ac:dyDescent="0.35">
      <c r="C46"/>
      <c r="D46"/>
    </row>
  </sheetData>
  <mergeCells count="2">
    <mergeCell ref="B2:D2"/>
    <mergeCell ref="B3:D3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H14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34" customWidth="1"/>
  </cols>
  <sheetData>
    <row r="2" spans="2:8" x14ac:dyDescent="0.35">
      <c r="B2" s="35" t="s">
        <v>74</v>
      </c>
    </row>
    <row r="3" spans="2:8" ht="15" thickBot="1" x14ac:dyDescent="0.4"/>
    <row r="4" spans="2:8" ht="15" thickTop="1" x14ac:dyDescent="0.35">
      <c r="B4" s="214" t="s">
        <v>75</v>
      </c>
      <c r="C4" s="215" t="s">
        <v>314</v>
      </c>
      <c r="D4" s="215" t="s">
        <v>271</v>
      </c>
      <c r="E4" s="215" t="s">
        <v>76</v>
      </c>
      <c r="F4" s="215" t="s">
        <v>344</v>
      </c>
      <c r="G4" s="215" t="s">
        <v>345</v>
      </c>
      <c r="H4" s="215" t="s">
        <v>76</v>
      </c>
    </row>
    <row r="5" spans="2:8" x14ac:dyDescent="0.35">
      <c r="B5" s="216" t="s">
        <v>50</v>
      </c>
      <c r="C5" s="217">
        <v>54359</v>
      </c>
      <c r="D5" s="217">
        <v>53574</v>
      </c>
      <c r="E5" s="218">
        <f>+C5/D5-1</f>
        <v>1.4652630007093048E-2</v>
      </c>
      <c r="F5" s="217">
        <v>101457</v>
      </c>
      <c r="G5" s="217">
        <v>96193</v>
      </c>
      <c r="H5" s="218">
        <f>+F5/G5-1</f>
        <v>5.4723316665453936E-2</v>
      </c>
    </row>
    <row r="6" spans="2:8" ht="15" thickBot="1" x14ac:dyDescent="0.4">
      <c r="B6" s="177" t="s">
        <v>169</v>
      </c>
      <c r="C6" s="219">
        <v>-18980</v>
      </c>
      <c r="D6" s="219">
        <v>-67743</v>
      </c>
      <c r="E6" s="220">
        <f>+C6/D6-1</f>
        <v>-0.71982345039339857</v>
      </c>
      <c r="F6" s="219">
        <v>137822</v>
      </c>
      <c r="G6" s="219">
        <v>-91958</v>
      </c>
      <c r="H6" s="234">
        <v>0</v>
      </c>
    </row>
    <row r="7" spans="2:8" ht="15" thickBot="1" x14ac:dyDescent="0.4">
      <c r="B7" s="221" t="s">
        <v>155</v>
      </c>
      <c r="C7" s="222">
        <v>7180</v>
      </c>
      <c r="D7" s="222">
        <v>-5039</v>
      </c>
      <c r="E7" s="233">
        <v>0</v>
      </c>
      <c r="F7" s="222">
        <v>193279</v>
      </c>
      <c r="G7" s="222">
        <v>-54253</v>
      </c>
      <c r="H7" s="233">
        <v>0</v>
      </c>
    </row>
    <row r="8" spans="2:8" ht="15" thickBot="1" x14ac:dyDescent="0.4">
      <c r="B8" s="177" t="s">
        <v>77</v>
      </c>
      <c r="C8" s="224">
        <v>920</v>
      </c>
      <c r="D8" s="224">
        <v>1365</v>
      </c>
      <c r="E8" s="220">
        <f t="shared" ref="E8:E13" si="0">+C8/D8-1</f>
        <v>-0.32600732600732596</v>
      </c>
      <c r="F8" s="224">
        <v>1801</v>
      </c>
      <c r="G8" s="224">
        <v>2162</v>
      </c>
      <c r="H8" s="220">
        <f t="shared" ref="H8:H13" si="1">+F8/G8-1</f>
        <v>-0.16697502312673451</v>
      </c>
    </row>
    <row r="9" spans="2:8" ht="15" thickBot="1" x14ac:dyDescent="0.4">
      <c r="B9" s="221" t="s">
        <v>14</v>
      </c>
      <c r="C9" s="222">
        <v>8100</v>
      </c>
      <c r="D9" s="222">
        <v>-49025</v>
      </c>
      <c r="E9" s="233">
        <v>0</v>
      </c>
      <c r="F9" s="222">
        <v>195080</v>
      </c>
      <c r="G9" s="222">
        <v>-52091</v>
      </c>
      <c r="H9" s="233">
        <v>0</v>
      </c>
    </row>
    <row r="10" spans="2:8" ht="15" thickBot="1" x14ac:dyDescent="0.4">
      <c r="B10" s="178" t="s">
        <v>172</v>
      </c>
      <c r="C10" s="225">
        <v>40407</v>
      </c>
      <c r="D10" s="225">
        <v>18834</v>
      </c>
      <c r="E10" s="226">
        <f t="shared" si="0"/>
        <v>1.145428480407773</v>
      </c>
      <c r="F10" s="225">
        <v>66940</v>
      </c>
      <c r="G10" s="225">
        <v>43296</v>
      </c>
      <c r="H10" s="226">
        <f t="shared" si="1"/>
        <v>0.54610125646711016</v>
      </c>
    </row>
    <row r="11" spans="2:8" ht="15" thickBot="1" x14ac:dyDescent="0.4">
      <c r="B11" s="221" t="s">
        <v>170</v>
      </c>
      <c r="C11" s="222">
        <v>22309</v>
      </c>
      <c r="D11" s="222">
        <v>43336</v>
      </c>
      <c r="E11" s="223">
        <f t="shared" si="0"/>
        <v>-0.48520860254753551</v>
      </c>
      <c r="F11" s="222">
        <v>146593</v>
      </c>
      <c r="G11" s="222">
        <v>48072</v>
      </c>
      <c r="H11" s="223">
        <f t="shared" si="1"/>
        <v>2.0494466633383257</v>
      </c>
    </row>
    <row r="12" spans="2:8" x14ac:dyDescent="0.35">
      <c r="B12" s="174" t="s">
        <v>78</v>
      </c>
      <c r="C12" s="227">
        <v>23422</v>
      </c>
      <c r="D12" s="227">
        <v>42749</v>
      </c>
      <c r="E12" s="228">
        <f t="shared" si="0"/>
        <v>-0.45210414278696576</v>
      </c>
      <c r="F12" s="227">
        <v>141519</v>
      </c>
      <c r="G12" s="227">
        <v>46992</v>
      </c>
      <c r="H12" s="228">
        <f t="shared" si="1"/>
        <v>2.0115551583248212</v>
      </c>
    </row>
    <row r="13" spans="2:8" ht="15" thickBot="1" x14ac:dyDescent="0.4">
      <c r="B13" s="229" t="s">
        <v>79</v>
      </c>
      <c r="C13" s="230">
        <v>-1113</v>
      </c>
      <c r="D13" s="231">
        <v>587</v>
      </c>
      <c r="E13" s="232">
        <f t="shared" si="0"/>
        <v>-2.8960817717206133</v>
      </c>
      <c r="F13" s="230">
        <v>5074</v>
      </c>
      <c r="G13" s="231">
        <v>1080</v>
      </c>
      <c r="H13" s="232">
        <f t="shared" si="1"/>
        <v>3.6981481481481477</v>
      </c>
    </row>
    <row r="14" spans="2:8" ht="15" thickTop="1" x14ac:dyDescent="0.35"/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A1:H5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4.1796875" style="34" bestFit="1" customWidth="1"/>
    <col min="3" max="6" width="10.90625" style="238"/>
    <col min="7" max="7" width="12.81640625" style="238" bestFit="1" customWidth="1"/>
    <col min="8" max="8" width="10.90625" style="238"/>
  </cols>
  <sheetData>
    <row r="1" spans="1:8" x14ac:dyDescent="0.35">
      <c r="A1" s="34"/>
    </row>
    <row r="2" spans="1:8" x14ac:dyDescent="0.35">
      <c r="B2" s="35" t="s">
        <v>80</v>
      </c>
      <c r="G2" s="245"/>
    </row>
    <row r="3" spans="1:8" ht="15" thickBot="1" x14ac:dyDescent="0.4"/>
    <row r="4" spans="1:8" ht="15" thickTop="1" x14ac:dyDescent="0.35">
      <c r="B4" s="147" t="s">
        <v>75</v>
      </c>
      <c r="C4" s="148" t="s">
        <v>314</v>
      </c>
      <c r="D4" s="148" t="s">
        <v>271</v>
      </c>
      <c r="E4" s="148" t="s">
        <v>76</v>
      </c>
      <c r="F4" s="148" t="s">
        <v>344</v>
      </c>
      <c r="G4" s="148" t="s">
        <v>345</v>
      </c>
      <c r="H4" s="148" t="s">
        <v>76</v>
      </c>
    </row>
    <row r="5" spans="1:8" x14ac:dyDescent="0.35">
      <c r="B5" s="39" t="s">
        <v>161</v>
      </c>
      <c r="C5" s="1">
        <v>29921</v>
      </c>
      <c r="D5" s="1">
        <v>27130</v>
      </c>
      <c r="E5" s="121">
        <f>+C5/D5-1</f>
        <v>0.1028750460744563</v>
      </c>
      <c r="F5" s="1">
        <v>56210</v>
      </c>
      <c r="G5" s="1">
        <v>49181</v>
      </c>
      <c r="H5" s="121">
        <f>+F5/G5-1</f>
        <v>0.1429210467456945</v>
      </c>
    </row>
    <row r="6" spans="1:8" ht="15" thickBot="1" x14ac:dyDescent="0.4">
      <c r="B6" s="37" t="s">
        <v>162</v>
      </c>
      <c r="C6" s="8">
        <v>155833</v>
      </c>
      <c r="D6" s="8">
        <v>334</v>
      </c>
      <c r="E6" s="122">
        <f t="shared" ref="E6:E10" si="0">+C6/D6-1</f>
        <v>465.56586826347308</v>
      </c>
      <c r="F6" s="8">
        <v>152015</v>
      </c>
      <c r="G6" s="8">
        <v>-18364</v>
      </c>
      <c r="H6" s="235">
        <v>0</v>
      </c>
    </row>
    <row r="7" spans="1:8" ht="15" thickBot="1" x14ac:dyDescent="0.4">
      <c r="B7" s="5" t="s">
        <v>155</v>
      </c>
      <c r="C7" s="6">
        <v>179459</v>
      </c>
      <c r="D7" s="6">
        <v>21886</v>
      </c>
      <c r="E7" s="123">
        <f t="shared" si="0"/>
        <v>7.1997167138810205</v>
      </c>
      <c r="F7" s="6">
        <v>195826</v>
      </c>
      <c r="G7" s="6">
        <v>19665</v>
      </c>
      <c r="H7" s="123">
        <f t="shared" ref="H7:H10" si="1">+F7/G7-1</f>
        <v>8.958098143910501</v>
      </c>
    </row>
    <row r="8" spans="1:8" ht="15" thickBot="1" x14ac:dyDescent="0.4">
      <c r="B8" s="37" t="s">
        <v>77</v>
      </c>
      <c r="C8" s="4">
        <v>272</v>
      </c>
      <c r="D8" s="4">
        <v>411</v>
      </c>
      <c r="E8" s="122">
        <f t="shared" si="0"/>
        <v>-0.33819951338199516</v>
      </c>
      <c r="F8" s="4">
        <v>507</v>
      </c>
      <c r="G8" s="4">
        <v>645</v>
      </c>
      <c r="H8" s="122">
        <f t="shared" si="1"/>
        <v>-0.21395348837209305</v>
      </c>
    </row>
    <row r="9" spans="1:8" ht="15" thickBot="1" x14ac:dyDescent="0.4">
      <c r="B9" s="5" t="s">
        <v>14</v>
      </c>
      <c r="C9" s="6">
        <v>179731</v>
      </c>
      <c r="D9" s="6">
        <v>22297</v>
      </c>
      <c r="E9" s="123">
        <f t="shared" si="0"/>
        <v>7.0607705072431273</v>
      </c>
      <c r="F9" s="6">
        <v>196333</v>
      </c>
      <c r="G9" s="6">
        <v>20310</v>
      </c>
      <c r="H9" s="123">
        <f t="shared" si="1"/>
        <v>8.6668143771541111</v>
      </c>
    </row>
    <row r="10" spans="1:8" ht="15" thickBot="1" x14ac:dyDescent="0.4">
      <c r="B10" s="7" t="s">
        <v>172</v>
      </c>
      <c r="C10" s="135">
        <v>23898</v>
      </c>
      <c r="D10" s="135">
        <v>21963</v>
      </c>
      <c r="E10" s="124">
        <f t="shared" si="0"/>
        <v>8.8102718207895059E-2</v>
      </c>
      <c r="F10" s="135">
        <v>44318</v>
      </c>
      <c r="G10" s="135">
        <v>38674</v>
      </c>
      <c r="H10" s="124">
        <f t="shared" si="1"/>
        <v>0.14593783937529081</v>
      </c>
    </row>
    <row r="11" spans="1:8" x14ac:dyDescent="0.35">
      <c r="B11" s="33"/>
    </row>
    <row r="12" spans="1:8" x14ac:dyDescent="0.35">
      <c r="B12" s="62" t="s">
        <v>156</v>
      </c>
    </row>
    <row r="13" spans="1:8" ht="15" thickBot="1" x14ac:dyDescent="0.4"/>
    <row r="14" spans="1:8" ht="15.5" thickTop="1" thickBot="1" x14ac:dyDescent="0.4">
      <c r="B14" s="149" t="s">
        <v>163</v>
      </c>
      <c r="C14" s="148" t="s">
        <v>314</v>
      </c>
      <c r="D14" s="148" t="s">
        <v>271</v>
      </c>
      <c r="E14" s="148" t="s">
        <v>76</v>
      </c>
      <c r="F14" s="148" t="s">
        <v>344</v>
      </c>
      <c r="G14" s="148" t="s">
        <v>345</v>
      </c>
      <c r="H14" s="148" t="s">
        <v>76</v>
      </c>
    </row>
    <row r="15" spans="1:8" x14ac:dyDescent="0.35">
      <c r="B15" s="10" t="s">
        <v>0</v>
      </c>
      <c r="C15" s="1">
        <v>54587</v>
      </c>
      <c r="D15" s="1">
        <v>50697</v>
      </c>
      <c r="E15" s="240">
        <f>+C15/D15-1</f>
        <v>7.6730378523383935E-2</v>
      </c>
      <c r="F15" s="1">
        <v>101340</v>
      </c>
      <c r="G15" s="1">
        <v>90767</v>
      </c>
      <c r="H15" s="240">
        <f>+F15/G15-1</f>
        <v>0.11648506615840559</v>
      </c>
    </row>
    <row r="16" spans="1:8" x14ac:dyDescent="0.35">
      <c r="B16" s="28" t="s">
        <v>1</v>
      </c>
      <c r="C16" s="2">
        <v>54031</v>
      </c>
      <c r="D16" s="2">
        <v>52312</v>
      </c>
      <c r="E16" s="239">
        <f t="shared" ref="E16:E28" si="2">+C16/D16-1</f>
        <v>3.2860529132894944E-2</v>
      </c>
      <c r="F16" s="2">
        <v>102675</v>
      </c>
      <c r="G16" s="2">
        <v>98015</v>
      </c>
      <c r="H16" s="239">
        <f t="shared" ref="H16:H19" si="3">+F16/G16-1</f>
        <v>4.7543743304596209E-2</v>
      </c>
    </row>
    <row r="17" spans="2:8" x14ac:dyDescent="0.35">
      <c r="B17" s="10" t="s">
        <v>2</v>
      </c>
      <c r="C17" s="1">
        <v>41509</v>
      </c>
      <c r="D17" s="1">
        <v>37664</v>
      </c>
      <c r="E17" s="240">
        <f t="shared" si="2"/>
        <v>0.10208687340696687</v>
      </c>
      <c r="F17" s="1">
        <v>74961</v>
      </c>
      <c r="G17" s="1">
        <v>67383</v>
      </c>
      <c r="H17" s="240">
        <f t="shared" si="3"/>
        <v>0.11246160010685191</v>
      </c>
    </row>
    <row r="18" spans="2:8" x14ac:dyDescent="0.35">
      <c r="B18" s="28" t="s">
        <v>3</v>
      </c>
      <c r="C18" s="2">
        <v>33389</v>
      </c>
      <c r="D18" s="2">
        <v>30731</v>
      </c>
      <c r="E18" s="239">
        <f t="shared" si="2"/>
        <v>8.6492466890111031E-2</v>
      </c>
      <c r="F18" s="2">
        <v>59104</v>
      </c>
      <c r="G18" s="2">
        <v>53419</v>
      </c>
      <c r="H18" s="239">
        <f t="shared" si="3"/>
        <v>0.10642280836406526</v>
      </c>
    </row>
    <row r="19" spans="2:8" x14ac:dyDescent="0.35">
      <c r="B19" s="10" t="s">
        <v>4</v>
      </c>
      <c r="C19" s="1">
        <v>17719</v>
      </c>
      <c r="D19" s="1">
        <v>16089</v>
      </c>
      <c r="E19" s="240">
        <f t="shared" si="2"/>
        <v>0.10131145503138783</v>
      </c>
      <c r="F19" s="1">
        <v>32225</v>
      </c>
      <c r="G19" s="1">
        <v>29681</v>
      </c>
      <c r="H19" s="240">
        <f t="shared" si="3"/>
        <v>8.5711397863953431E-2</v>
      </c>
    </row>
    <row r="20" spans="2:8" x14ac:dyDescent="0.35">
      <c r="B20" s="28" t="s">
        <v>151</v>
      </c>
      <c r="C20" s="2">
        <v>34166</v>
      </c>
      <c r="D20" s="2">
        <v>29652</v>
      </c>
      <c r="E20" s="239">
        <f t="shared" si="2"/>
        <v>0.15223256441386757</v>
      </c>
      <c r="F20" s="2">
        <v>61474</v>
      </c>
      <c r="G20" s="2">
        <v>53583</v>
      </c>
      <c r="H20" s="239">
        <f t="shared" ref="H20:H29" si="4">+F20/G20-1</f>
        <v>0.14726685702554909</v>
      </c>
    </row>
    <row r="21" spans="2:8" x14ac:dyDescent="0.35">
      <c r="B21" s="10" t="s">
        <v>6</v>
      </c>
      <c r="C21" s="1">
        <v>22388</v>
      </c>
      <c r="D21" s="1">
        <v>19143</v>
      </c>
      <c r="E21" s="240">
        <f t="shared" si="2"/>
        <v>0.16951366034581827</v>
      </c>
      <c r="F21" s="1">
        <v>41971</v>
      </c>
      <c r="G21" s="1">
        <v>36190</v>
      </c>
      <c r="H21" s="240">
        <f t="shared" si="4"/>
        <v>0.15974025974025974</v>
      </c>
    </row>
    <row r="22" spans="2:8" x14ac:dyDescent="0.35">
      <c r="B22" s="28" t="s">
        <v>7</v>
      </c>
      <c r="C22" s="2">
        <v>32198</v>
      </c>
      <c r="D22" s="2">
        <v>27452</v>
      </c>
      <c r="E22" s="239">
        <f t="shared" si="2"/>
        <v>0.17288357860993742</v>
      </c>
      <c r="F22" s="2">
        <v>60383</v>
      </c>
      <c r="G22" s="2">
        <v>52016</v>
      </c>
      <c r="H22" s="239">
        <f t="shared" si="4"/>
        <v>0.16085435250692104</v>
      </c>
    </row>
    <row r="23" spans="2:8" x14ac:dyDescent="0.35">
      <c r="B23" s="10" t="s">
        <v>8</v>
      </c>
      <c r="C23" s="1">
        <v>15394</v>
      </c>
      <c r="D23" s="1">
        <v>14314</v>
      </c>
      <c r="E23" s="240">
        <f t="shared" si="2"/>
        <v>7.5450607796562874E-2</v>
      </c>
      <c r="F23" s="1">
        <v>29238</v>
      </c>
      <c r="G23" s="1">
        <v>27793</v>
      </c>
      <c r="H23" s="240">
        <f t="shared" si="4"/>
        <v>5.1991508653258078E-2</v>
      </c>
    </row>
    <row r="24" spans="2:8" x14ac:dyDescent="0.35">
      <c r="B24" s="28" t="s">
        <v>9</v>
      </c>
      <c r="C24" s="2">
        <v>41764</v>
      </c>
      <c r="D24" s="2">
        <v>43237</v>
      </c>
      <c r="E24" s="239">
        <f t="shared" si="2"/>
        <v>-3.4068043573791007E-2</v>
      </c>
      <c r="F24" s="2">
        <v>77555</v>
      </c>
      <c r="G24" s="2">
        <v>79156</v>
      </c>
      <c r="H24" s="239">
        <f t="shared" si="4"/>
        <v>-2.0225883066349981E-2</v>
      </c>
    </row>
    <row r="25" spans="2:8" x14ac:dyDescent="0.35">
      <c r="B25" s="10" t="s">
        <v>10</v>
      </c>
      <c r="C25" s="1">
        <v>21463</v>
      </c>
      <c r="D25" s="1">
        <v>19943</v>
      </c>
      <c r="E25" s="240">
        <f t="shared" si="2"/>
        <v>7.6217219074361964E-2</v>
      </c>
      <c r="F25" s="1">
        <v>42776</v>
      </c>
      <c r="G25" s="1">
        <v>39557</v>
      </c>
      <c r="H25" s="240">
        <f t="shared" si="4"/>
        <v>8.1376241878807765E-2</v>
      </c>
    </row>
    <row r="26" spans="2:8" x14ac:dyDescent="0.35">
      <c r="B26" s="28" t="s">
        <v>11</v>
      </c>
      <c r="C26" s="2">
        <v>14166</v>
      </c>
      <c r="D26" s="2">
        <v>13599</v>
      </c>
      <c r="E26" s="239">
        <f t="shared" si="2"/>
        <v>4.1694242223693001E-2</v>
      </c>
      <c r="F26" s="2">
        <v>25360</v>
      </c>
      <c r="G26" s="2">
        <v>24151</v>
      </c>
      <c r="H26" s="239">
        <f t="shared" si="4"/>
        <v>5.0060038921783789E-2</v>
      </c>
    </row>
    <row r="27" spans="2:8" x14ac:dyDescent="0.35">
      <c r="B27" s="10" t="s">
        <v>180</v>
      </c>
      <c r="C27" s="1">
        <v>5992</v>
      </c>
      <c r="D27" s="1">
        <v>6250</v>
      </c>
      <c r="E27" s="240">
        <f t="shared" si="2"/>
        <v>-4.1279999999999983E-2</v>
      </c>
      <c r="F27" s="1">
        <v>12018</v>
      </c>
      <c r="G27" s="1">
        <v>12155</v>
      </c>
      <c r="H27" s="240">
        <f t="shared" si="4"/>
        <v>-1.1271081859317134E-2</v>
      </c>
    </row>
    <row r="28" spans="2:8" ht="15" thickBot="1" x14ac:dyDescent="0.4">
      <c r="B28" s="38" t="s">
        <v>12</v>
      </c>
      <c r="C28" s="8">
        <v>12203</v>
      </c>
      <c r="D28" s="8">
        <v>10215</v>
      </c>
      <c r="E28" s="268">
        <f t="shared" si="2"/>
        <v>0.19461576113558499</v>
      </c>
      <c r="F28" s="8">
        <v>23520</v>
      </c>
      <c r="G28" s="8">
        <v>19587</v>
      </c>
      <c r="H28" s="268">
        <f t="shared" si="4"/>
        <v>0.20079644662276008</v>
      </c>
    </row>
    <row r="29" spans="2:8" ht="15" thickBot="1" x14ac:dyDescent="0.4">
      <c r="B29" s="157" t="s">
        <v>13</v>
      </c>
      <c r="C29" s="158">
        <f>+SUM(C15:C28)</f>
        <v>400969</v>
      </c>
      <c r="D29" s="158">
        <f>+SUM(D15:D28)</f>
        <v>371298</v>
      </c>
      <c r="E29" s="124">
        <f>+C29/D29-1</f>
        <v>7.991155352304613E-2</v>
      </c>
      <c r="F29" s="158">
        <f>+SUM(F15:F28)</f>
        <v>744600</v>
      </c>
      <c r="G29" s="158">
        <f>+SUM(G15:G28)</f>
        <v>683453</v>
      </c>
      <c r="H29" s="124">
        <f t="shared" si="4"/>
        <v>8.9467746867743614E-2</v>
      </c>
    </row>
    <row r="30" spans="2:8" x14ac:dyDescent="0.35">
      <c r="B30" s="28"/>
      <c r="C30" s="2"/>
      <c r="D30" s="2"/>
    </row>
    <row r="31" spans="2:8" x14ac:dyDescent="0.35">
      <c r="B31" s="62" t="s">
        <v>156</v>
      </c>
    </row>
    <row r="32" spans="2:8" ht="15" thickBot="1" x14ac:dyDescent="0.4"/>
    <row r="33" spans="2:8" ht="15" thickTop="1" x14ac:dyDescent="0.35">
      <c r="B33" s="147" t="s">
        <v>82</v>
      </c>
      <c r="C33" s="148" t="s">
        <v>314</v>
      </c>
      <c r="D33" s="148" t="s">
        <v>271</v>
      </c>
      <c r="E33" s="148" t="s">
        <v>76</v>
      </c>
      <c r="F33" s="148" t="s">
        <v>344</v>
      </c>
      <c r="G33" s="148" t="s">
        <v>345</v>
      </c>
      <c r="H33" s="148" t="s">
        <v>76</v>
      </c>
    </row>
    <row r="34" spans="2:8" x14ac:dyDescent="0.35">
      <c r="B34" s="39" t="s">
        <v>346</v>
      </c>
      <c r="C34" s="237">
        <v>0</v>
      </c>
      <c r="D34" s="237">
        <v>0</v>
      </c>
      <c r="E34" s="246">
        <v>0</v>
      </c>
      <c r="F34" s="237">
        <v>0</v>
      </c>
      <c r="G34" s="237">
        <v>0</v>
      </c>
      <c r="H34" s="246">
        <v>0</v>
      </c>
    </row>
    <row r="35" spans="2:8" x14ac:dyDescent="0.35">
      <c r="B35" s="241" t="s">
        <v>267</v>
      </c>
      <c r="C35" s="247">
        <v>245531</v>
      </c>
      <c r="D35" s="247">
        <v>229207</v>
      </c>
      <c r="E35" s="248">
        <f>+C35/D35-1</f>
        <v>7.1219465374094071E-2</v>
      </c>
      <c r="F35" s="247">
        <v>438973</v>
      </c>
      <c r="G35" s="247">
        <v>407084</v>
      </c>
      <c r="H35" s="248">
        <f>+F35/G35-1</f>
        <v>7.8335183893250449E-2</v>
      </c>
    </row>
    <row r="36" spans="2:8" x14ac:dyDescent="0.35">
      <c r="B36" s="236" t="s">
        <v>83</v>
      </c>
      <c r="C36" s="249">
        <v>7002</v>
      </c>
      <c r="D36" s="249">
        <v>6162</v>
      </c>
      <c r="E36" s="250">
        <f t="shared" ref="E36:E42" si="5">+C36/D36-1</f>
        <v>0.13631937682570583</v>
      </c>
      <c r="F36" s="249">
        <v>18757</v>
      </c>
      <c r="G36" s="249">
        <v>18127</v>
      </c>
      <c r="H36" s="250">
        <f t="shared" ref="H36:H42" si="6">+F36/G36-1</f>
        <v>3.4754785678821731E-2</v>
      </c>
    </row>
    <row r="37" spans="2:8" x14ac:dyDescent="0.35">
      <c r="B37" s="241" t="s">
        <v>268</v>
      </c>
      <c r="C37" s="247">
        <v>8770</v>
      </c>
      <c r="D37" s="247">
        <v>7764</v>
      </c>
      <c r="E37" s="251">
        <f t="shared" si="5"/>
        <v>0.12957238536836679</v>
      </c>
      <c r="F37" s="247">
        <v>17569</v>
      </c>
      <c r="G37" s="247">
        <v>15296</v>
      </c>
      <c r="H37" s="251">
        <f t="shared" si="6"/>
        <v>0.14860094142259417</v>
      </c>
    </row>
    <row r="38" spans="2:8" x14ac:dyDescent="0.35">
      <c r="B38" s="236" t="s">
        <v>269</v>
      </c>
      <c r="C38" s="249">
        <v>38020</v>
      </c>
      <c r="D38" s="249">
        <v>34470</v>
      </c>
      <c r="E38" s="250">
        <f t="shared" si="5"/>
        <v>0.10298810559907157</v>
      </c>
      <c r="F38" s="249">
        <v>80990</v>
      </c>
      <c r="G38" s="249">
        <v>70622</v>
      </c>
      <c r="H38" s="250">
        <f t="shared" si="6"/>
        <v>0.1468097759904845</v>
      </c>
    </row>
    <row r="39" spans="2:8" x14ac:dyDescent="0.35">
      <c r="B39" s="241" t="s">
        <v>84</v>
      </c>
      <c r="C39" s="247">
        <v>54258</v>
      </c>
      <c r="D39" s="247">
        <v>46418</v>
      </c>
      <c r="E39" s="251">
        <f t="shared" si="5"/>
        <v>0.16889999569132663</v>
      </c>
      <c r="F39" s="247">
        <v>95312</v>
      </c>
      <c r="G39" s="247">
        <v>82974</v>
      </c>
      <c r="H39" s="251">
        <f t="shared" si="6"/>
        <v>0.1486971822498615</v>
      </c>
    </row>
    <row r="40" spans="2:8" x14ac:dyDescent="0.35">
      <c r="B40" s="67" t="s">
        <v>85</v>
      </c>
      <c r="C40" s="249">
        <v>8493</v>
      </c>
      <c r="D40" s="249">
        <v>5841</v>
      </c>
      <c r="E40" s="250">
        <f t="shared" si="5"/>
        <v>0.45403184386235229</v>
      </c>
      <c r="F40" s="249">
        <v>15853</v>
      </c>
      <c r="G40" s="249">
        <v>11342</v>
      </c>
      <c r="H40" s="250">
        <f t="shared" si="6"/>
        <v>0.39772526891200854</v>
      </c>
    </row>
    <row r="41" spans="2:8" ht="15" thickBot="1" x14ac:dyDescent="0.4">
      <c r="B41" s="242" t="s">
        <v>270</v>
      </c>
      <c r="C41" s="252">
        <v>38895</v>
      </c>
      <c r="D41" s="252">
        <v>41436</v>
      </c>
      <c r="E41" s="253">
        <f t="shared" si="5"/>
        <v>-6.1323486823052442E-2</v>
      </c>
      <c r="F41" s="252">
        <v>77146</v>
      </c>
      <c r="G41" s="252">
        <v>78008</v>
      </c>
      <c r="H41" s="253">
        <f t="shared" si="6"/>
        <v>-1.105014870269716E-2</v>
      </c>
    </row>
    <row r="42" spans="2:8" x14ac:dyDescent="0.35">
      <c r="B42" s="243" t="s">
        <v>13</v>
      </c>
      <c r="C42" s="254">
        <f>+SUM(C34:C41)</f>
        <v>400969</v>
      </c>
      <c r="D42" s="254">
        <f>+SUM(D34:D41)</f>
        <v>371298</v>
      </c>
      <c r="E42" s="255">
        <f t="shared" si="5"/>
        <v>7.991155352304613E-2</v>
      </c>
      <c r="F42" s="254">
        <f>+SUM(F34:F41)</f>
        <v>744600</v>
      </c>
      <c r="G42" s="254">
        <f>+SUM(G34:G41)</f>
        <v>683453</v>
      </c>
      <c r="H42" s="255">
        <f t="shared" si="6"/>
        <v>8.9467746867743614E-2</v>
      </c>
    </row>
    <row r="44" spans="2:8" x14ac:dyDescent="0.35">
      <c r="B44" s="62" t="s">
        <v>157</v>
      </c>
    </row>
    <row r="45" spans="2:8" ht="15" thickBot="1" x14ac:dyDescent="0.4"/>
    <row r="46" spans="2:8" ht="15" thickTop="1" x14ac:dyDescent="0.35">
      <c r="B46" s="147" t="s">
        <v>75</v>
      </c>
      <c r="C46" s="148" t="s">
        <v>314</v>
      </c>
      <c r="D46" s="148" t="s">
        <v>271</v>
      </c>
      <c r="E46" s="148" t="s">
        <v>76</v>
      </c>
      <c r="F46" s="148" t="s">
        <v>344</v>
      </c>
      <c r="G46" s="148" t="s">
        <v>345</v>
      </c>
      <c r="H46" s="148" t="s">
        <v>76</v>
      </c>
    </row>
    <row r="47" spans="2:8" x14ac:dyDescent="0.35">
      <c r="B47" s="10" t="s">
        <v>178</v>
      </c>
      <c r="C47" s="103">
        <v>10984</v>
      </c>
      <c r="D47" s="103">
        <v>9890</v>
      </c>
      <c r="E47" s="121">
        <f>+C47/D47-1</f>
        <v>0.11061678463094027</v>
      </c>
      <c r="F47" s="103">
        <v>21730</v>
      </c>
      <c r="G47" s="103">
        <v>18401</v>
      </c>
      <c r="H47" s="121">
        <f>+F47/G47-1</f>
        <v>0.18091408075648063</v>
      </c>
    </row>
    <row r="48" spans="2:8" x14ac:dyDescent="0.35">
      <c r="B48" s="12" t="s">
        <v>347</v>
      </c>
      <c r="C48" s="256">
        <v>13765</v>
      </c>
      <c r="D48" s="256">
        <v>12662</v>
      </c>
      <c r="E48" s="126">
        <f t="shared" ref="E48:E58" si="7">+C48/D48-1</f>
        <v>8.7111040909808812E-2</v>
      </c>
      <c r="F48" s="256">
        <v>23896</v>
      </c>
      <c r="G48" s="256">
        <v>22337</v>
      </c>
      <c r="H48" s="126">
        <f t="shared" ref="H48:H58" si="8">+F48/G48-1</f>
        <v>6.9794511348882926E-2</v>
      </c>
    </row>
    <row r="49" spans="2:8" x14ac:dyDescent="0.35">
      <c r="B49" s="18" t="s">
        <v>164</v>
      </c>
      <c r="C49" s="257">
        <f>+C47+C48</f>
        <v>24749</v>
      </c>
      <c r="D49" s="257">
        <f>+D47+D48</f>
        <v>22552</v>
      </c>
      <c r="E49" s="145">
        <f t="shared" si="7"/>
        <v>9.7419297623270618E-2</v>
      </c>
      <c r="F49" s="257">
        <f>+F47+F48</f>
        <v>45626</v>
      </c>
      <c r="G49" s="257">
        <f>+G47+G48</f>
        <v>40738</v>
      </c>
      <c r="H49" s="145">
        <f t="shared" si="8"/>
        <v>0.11998625362069815</v>
      </c>
    </row>
    <row r="50" spans="2:8" x14ac:dyDescent="0.35">
      <c r="B50" s="12" t="s">
        <v>348</v>
      </c>
      <c r="C50" s="256">
        <v>936</v>
      </c>
      <c r="D50" s="256">
        <v>570</v>
      </c>
      <c r="E50" s="126">
        <f t="shared" si="7"/>
        <v>0.64210526315789473</v>
      </c>
      <c r="F50" s="256">
        <v>1712</v>
      </c>
      <c r="G50" s="256">
        <v>1105</v>
      </c>
      <c r="H50" s="126">
        <f t="shared" si="8"/>
        <v>0.54932126696832584</v>
      </c>
    </row>
    <row r="51" spans="2:8" x14ac:dyDescent="0.35">
      <c r="B51" s="10" t="s">
        <v>349</v>
      </c>
      <c r="C51" s="103">
        <v>2357</v>
      </c>
      <c r="D51" s="103">
        <v>2049</v>
      </c>
      <c r="E51" s="121">
        <f t="shared" si="7"/>
        <v>0.15031722791605651</v>
      </c>
      <c r="F51" s="103">
        <v>4653</v>
      </c>
      <c r="G51" s="103">
        <v>3861</v>
      </c>
      <c r="H51" s="121">
        <f t="shared" si="8"/>
        <v>0.20512820512820507</v>
      </c>
    </row>
    <row r="52" spans="2:8" x14ac:dyDescent="0.35">
      <c r="B52" s="12" t="s">
        <v>86</v>
      </c>
      <c r="C52" s="256">
        <v>225</v>
      </c>
      <c r="D52" s="256">
        <v>215</v>
      </c>
      <c r="E52" s="126">
        <f t="shared" si="7"/>
        <v>4.6511627906976827E-2</v>
      </c>
      <c r="F52" s="256">
        <v>437</v>
      </c>
      <c r="G52" s="256">
        <v>424</v>
      </c>
      <c r="H52" s="126">
        <f t="shared" si="8"/>
        <v>3.0660377358490587E-2</v>
      </c>
    </row>
    <row r="53" spans="2:8" x14ac:dyDescent="0.35">
      <c r="B53" s="10" t="s">
        <v>350</v>
      </c>
      <c r="C53" s="103">
        <v>1204</v>
      </c>
      <c r="D53" s="103">
        <v>1084</v>
      </c>
      <c r="E53" s="121">
        <f t="shared" si="7"/>
        <v>0.11070110701107017</v>
      </c>
      <c r="F53" s="103">
        <v>2622</v>
      </c>
      <c r="G53" s="103">
        <v>2021</v>
      </c>
      <c r="H53" s="121">
        <f t="shared" si="8"/>
        <v>0.29737753587332993</v>
      </c>
    </row>
    <row r="54" spans="2:8" x14ac:dyDescent="0.35">
      <c r="B54" s="12" t="s">
        <v>87</v>
      </c>
      <c r="C54" s="256">
        <v>406</v>
      </c>
      <c r="D54" s="256">
        <v>626</v>
      </c>
      <c r="E54" s="126">
        <f t="shared" si="7"/>
        <v>-0.3514376996805112</v>
      </c>
      <c r="F54" s="256">
        <v>740</v>
      </c>
      <c r="G54" s="256">
        <v>959</v>
      </c>
      <c r="H54" s="126">
        <f t="shared" si="8"/>
        <v>-0.22836287799791455</v>
      </c>
    </row>
    <row r="55" spans="2:8" ht="15" thickBot="1" x14ac:dyDescent="0.4">
      <c r="B55" s="63" t="s">
        <v>351</v>
      </c>
      <c r="C55" s="258">
        <v>44</v>
      </c>
      <c r="D55" s="258">
        <v>34</v>
      </c>
      <c r="E55" s="125">
        <f t="shared" si="7"/>
        <v>0.29411764705882359</v>
      </c>
      <c r="F55" s="258">
        <v>420</v>
      </c>
      <c r="G55" s="258">
        <v>73</v>
      </c>
      <c r="H55" s="125">
        <f t="shared" si="8"/>
        <v>4.7534246575342465</v>
      </c>
    </row>
    <row r="56" spans="2:8" ht="15" thickBot="1" x14ac:dyDescent="0.4">
      <c r="B56" s="30" t="s">
        <v>179</v>
      </c>
      <c r="C56" s="259">
        <f>+C49+SUM(C50:C55)</f>
        <v>29921</v>
      </c>
      <c r="D56" s="259">
        <f>+D49+SUM(D50:D55)</f>
        <v>27130</v>
      </c>
      <c r="E56" s="124">
        <f t="shared" si="7"/>
        <v>0.1028750460744563</v>
      </c>
      <c r="F56" s="259">
        <f>+F49+SUM(F50:F55)</f>
        <v>56210</v>
      </c>
      <c r="G56" s="259">
        <f>+G49+SUM(G50:G55)</f>
        <v>49181</v>
      </c>
      <c r="H56" s="124">
        <f t="shared" si="8"/>
        <v>0.1429210467456945</v>
      </c>
    </row>
    <row r="57" spans="2:8" ht="15" thickBot="1" x14ac:dyDescent="0.4">
      <c r="B57" s="12" t="s">
        <v>165</v>
      </c>
      <c r="C57" s="260">
        <v>-7807</v>
      </c>
      <c r="D57" s="260">
        <v>9844</v>
      </c>
      <c r="E57" s="122">
        <f t="shared" si="7"/>
        <v>-1.7930719219829339</v>
      </c>
      <c r="F57" s="260">
        <v>394</v>
      </c>
      <c r="G57" s="260">
        <v>18242</v>
      </c>
      <c r="H57" s="122">
        <f t="shared" si="8"/>
        <v>-0.9784014910645763</v>
      </c>
    </row>
    <row r="58" spans="2:8" ht="15" thickBot="1" x14ac:dyDescent="0.4">
      <c r="B58" s="244" t="s">
        <v>13</v>
      </c>
      <c r="C58" s="261">
        <f>+C56+C57</f>
        <v>22114</v>
      </c>
      <c r="D58" s="261">
        <f>+D56+D57</f>
        <v>36974</v>
      </c>
      <c r="E58" s="123">
        <f t="shared" si="7"/>
        <v>-0.40190404067723262</v>
      </c>
      <c r="F58" s="261">
        <f>+F56+F57</f>
        <v>56604</v>
      </c>
      <c r="G58" s="261">
        <f>+G56+G57</f>
        <v>67423</v>
      </c>
      <c r="H58" s="123">
        <f t="shared" si="8"/>
        <v>-0.1604645299081916</v>
      </c>
    </row>
  </sheetData>
  <phoneticPr fontId="28" type="noConversion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H10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34" customWidth="1"/>
    <col min="3" max="8" width="10.90625" style="238"/>
  </cols>
  <sheetData>
    <row r="2" spans="2:8" x14ac:dyDescent="0.35">
      <c r="B2" s="35" t="s">
        <v>89</v>
      </c>
    </row>
    <row r="3" spans="2:8" ht="15" thickBot="1" x14ac:dyDescent="0.4"/>
    <row r="4" spans="2:8" ht="15" thickTop="1" x14ac:dyDescent="0.35">
      <c r="B4" s="147" t="s">
        <v>75</v>
      </c>
      <c r="C4" s="148" t="s">
        <v>314</v>
      </c>
      <c r="D4" s="148" t="s">
        <v>271</v>
      </c>
      <c r="E4" s="148" t="s">
        <v>76</v>
      </c>
      <c r="F4" s="148" t="s">
        <v>344</v>
      </c>
      <c r="G4" s="148" t="s">
        <v>345</v>
      </c>
      <c r="H4" s="148" t="s">
        <v>76</v>
      </c>
    </row>
    <row r="5" spans="2:8" x14ac:dyDescent="0.35">
      <c r="B5" s="10" t="s">
        <v>81</v>
      </c>
      <c r="C5" s="16">
        <v>1084</v>
      </c>
      <c r="D5" s="16">
        <v>2586</v>
      </c>
      <c r="E5" s="263">
        <f t="shared" ref="E5:E10" si="0">+C5/D5-1</f>
        <v>-0.58081979891724678</v>
      </c>
      <c r="F5" s="1">
        <v>3512</v>
      </c>
      <c r="G5" s="1">
        <v>5092</v>
      </c>
      <c r="H5" s="263">
        <f t="shared" ref="H5:H10" si="1">+F5/G5-1</f>
        <v>-0.31029065200314221</v>
      </c>
    </row>
    <row r="6" spans="2:8" ht="20.5" thickBot="1" x14ac:dyDescent="0.4">
      <c r="B6" s="38" t="s">
        <v>249</v>
      </c>
      <c r="C6" s="136">
        <v>-48859</v>
      </c>
      <c r="D6" s="136">
        <v>-22837</v>
      </c>
      <c r="E6" s="264">
        <f t="shared" si="0"/>
        <v>1.1394666549897097</v>
      </c>
      <c r="F6" s="136">
        <v>466</v>
      </c>
      <c r="G6" s="136">
        <v>-24707</v>
      </c>
      <c r="H6" s="264" t="s">
        <v>5</v>
      </c>
    </row>
    <row r="7" spans="2:8" ht="15" thickBot="1" x14ac:dyDescent="0.4">
      <c r="B7" s="27" t="s">
        <v>279</v>
      </c>
      <c r="C7" s="6">
        <v>-48273</v>
      </c>
      <c r="D7" s="6">
        <v>-20877</v>
      </c>
      <c r="E7" s="265">
        <f t="shared" si="0"/>
        <v>1.3122575082626815</v>
      </c>
      <c r="F7" s="6">
        <v>2988</v>
      </c>
      <c r="G7" s="6">
        <v>-20829</v>
      </c>
      <c r="H7" s="265" t="s">
        <v>5</v>
      </c>
    </row>
    <row r="8" spans="2:8" ht="15" thickBot="1" x14ac:dyDescent="0.4">
      <c r="B8" s="38" t="s">
        <v>77</v>
      </c>
      <c r="C8" s="4">
        <v>52</v>
      </c>
      <c r="D8" s="4">
        <v>123</v>
      </c>
      <c r="E8" s="264">
        <f t="shared" si="0"/>
        <v>-0.5772357723577235</v>
      </c>
      <c r="F8" s="4">
        <v>81</v>
      </c>
      <c r="G8" s="4">
        <v>258</v>
      </c>
      <c r="H8" s="264">
        <f t="shared" si="1"/>
        <v>-0.68604651162790697</v>
      </c>
    </row>
    <row r="9" spans="2:8" ht="15" thickBot="1" x14ac:dyDescent="0.4">
      <c r="B9" s="27" t="s">
        <v>14</v>
      </c>
      <c r="C9" s="6">
        <v>-48221</v>
      </c>
      <c r="D9" s="6">
        <v>-20754</v>
      </c>
      <c r="E9" s="265">
        <f t="shared" si="0"/>
        <v>1.3234557193793965</v>
      </c>
      <c r="F9" s="6">
        <v>3069</v>
      </c>
      <c r="G9" s="6">
        <v>-20571</v>
      </c>
      <c r="H9" s="265" t="s">
        <v>5</v>
      </c>
    </row>
    <row r="10" spans="2:8" ht="15" thickBot="1" x14ac:dyDescent="0.4">
      <c r="B10" s="30" t="s">
        <v>172</v>
      </c>
      <c r="C10" s="266">
        <v>638</v>
      </c>
      <c r="D10" s="266">
        <v>2083</v>
      </c>
      <c r="E10" s="267">
        <f t="shared" si="0"/>
        <v>-0.69371099375900136</v>
      </c>
      <c r="F10" s="137">
        <v>2603</v>
      </c>
      <c r="G10" s="137">
        <v>4136</v>
      </c>
      <c r="H10" s="267">
        <f t="shared" si="1"/>
        <v>-0.37064796905222441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H8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34" customWidth="1"/>
    <col min="7" max="7" width="20.54296875" bestFit="1" customWidth="1"/>
  </cols>
  <sheetData>
    <row r="2" spans="2:8" x14ac:dyDescent="0.35">
      <c r="B2" s="35" t="s">
        <v>91</v>
      </c>
    </row>
    <row r="3" spans="2:8" ht="15" thickBot="1" x14ac:dyDescent="0.4"/>
    <row r="4" spans="2:8" ht="15" thickTop="1" x14ac:dyDescent="0.35">
      <c r="B4" s="147" t="s">
        <v>75</v>
      </c>
      <c r="C4" s="148" t="s">
        <v>314</v>
      </c>
      <c r="D4" s="148" t="s">
        <v>271</v>
      </c>
      <c r="E4" s="148" t="s">
        <v>76</v>
      </c>
      <c r="F4" s="148" t="s">
        <v>344</v>
      </c>
      <c r="G4" s="148" t="s">
        <v>345</v>
      </c>
      <c r="H4" s="148" t="s">
        <v>76</v>
      </c>
    </row>
    <row r="5" spans="2:8" ht="15" thickBot="1" x14ac:dyDescent="0.4">
      <c r="B5" s="40" t="s">
        <v>50</v>
      </c>
      <c r="C5" s="269">
        <v>9694</v>
      </c>
      <c r="D5" s="269">
        <v>8164</v>
      </c>
      <c r="E5" s="270">
        <f t="shared" ref="E5:E8" si="0">+C5/D5-1</f>
        <v>0.18740813326800598</v>
      </c>
      <c r="F5" s="269">
        <v>18871</v>
      </c>
      <c r="G5" s="269">
        <v>15480</v>
      </c>
      <c r="H5" s="270">
        <f t="shared" ref="H5:H8" si="1">+F5/G5-1</f>
        <v>0.2190568475452197</v>
      </c>
    </row>
    <row r="6" spans="2:8" ht="15" thickBot="1" x14ac:dyDescent="0.4">
      <c r="B6" s="41" t="s">
        <v>155</v>
      </c>
      <c r="C6" s="17">
        <v>3523</v>
      </c>
      <c r="D6" s="17">
        <v>2403</v>
      </c>
      <c r="E6" s="262">
        <f t="shared" si="0"/>
        <v>0.46608406158967952</v>
      </c>
      <c r="F6" s="271">
        <v>6338</v>
      </c>
      <c r="G6" s="17">
        <v>4562</v>
      </c>
      <c r="H6" s="262">
        <f t="shared" si="1"/>
        <v>0.3893029373081982</v>
      </c>
    </row>
    <row r="7" spans="2:8" ht="15" thickBot="1" x14ac:dyDescent="0.4">
      <c r="B7" s="40" t="s">
        <v>77</v>
      </c>
      <c r="C7" s="63">
        <v>425</v>
      </c>
      <c r="D7" s="63">
        <v>559</v>
      </c>
      <c r="E7" s="270">
        <f t="shared" si="0"/>
        <v>-0.23971377459749554</v>
      </c>
      <c r="F7" s="63">
        <v>843</v>
      </c>
      <c r="G7" s="63">
        <v>807</v>
      </c>
      <c r="H7" s="270">
        <f t="shared" si="1"/>
        <v>4.4609665427509215E-2</v>
      </c>
    </row>
    <row r="8" spans="2:8" ht="15" thickBot="1" x14ac:dyDescent="0.4">
      <c r="B8" s="41" t="s">
        <v>14</v>
      </c>
      <c r="C8" s="17">
        <v>3948</v>
      </c>
      <c r="D8" s="17">
        <v>2962</v>
      </c>
      <c r="E8" s="262">
        <f t="shared" si="0"/>
        <v>0.33288318703578668</v>
      </c>
      <c r="F8" s="271">
        <v>7181</v>
      </c>
      <c r="G8" s="17">
        <v>5369</v>
      </c>
      <c r="H8" s="262">
        <f t="shared" si="1"/>
        <v>0.33749301545911714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Summary FS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Nicolas Hsu</cp:lastModifiedBy>
  <dcterms:created xsi:type="dcterms:W3CDTF">2020-02-18T12:46:17Z</dcterms:created>
  <dcterms:modified xsi:type="dcterms:W3CDTF">2024-02-07T15:49:32Z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