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clr2-adm\Finanzas\TODOS\Balances y Press Releases\IRSA\FY 21 IRSA\IIIQ21\Earnings y Short Press Release\"/>
    </mc:Choice>
  </mc:AlternateContent>
  <xr:revisionPtr revIDLastSave="0" documentId="13_ncr:1_{B24AF95B-A895-433F-8D65-676E88931424}" xr6:coauthVersionLast="46" xr6:coauthVersionMax="46" xr10:uidLastSave="{00000000-0000-0000-0000-000000000000}"/>
  <bookViews>
    <workbookView xWindow="-120" yWindow="-120" windowWidth="29040" windowHeight="15840" tabRatio="815" xr2:uid="{5E92E733-D688-4201-A28F-6D597095AF7B}"/>
  </bookViews>
  <sheets>
    <sheet name="BS" sheetId="10" r:id="rId1"/>
    <sheet name="IS" sheetId="11" r:id="rId2"/>
    <sheet name="CF" sheetId="12" r:id="rId3"/>
    <sheet name="Consolidated Results" sheetId="1" r:id="rId4"/>
    <sheet name="Shopping Malls" sheetId="2" r:id="rId5"/>
    <sheet name="Offices" sheetId="5" r:id="rId6"/>
    <sheet name="Hotels" sheetId="13" r:id="rId7"/>
    <sheet name="Sales &amp; Developments" sheetId="6" r:id="rId8"/>
    <sheet name="Corporate" sheetId="14" r:id="rId9"/>
    <sheet name="EBITDA by Segment" sheetId="16" r:id="rId10"/>
    <sheet name="Consolidated IS Reconciliation" sheetId="7" r:id="rId11"/>
    <sheet name="Summary FS" sheetId="8" r:id="rId12"/>
    <sheet name="EBITDA Reconciliation" sheetId="9" r:id="rId13"/>
  </sheets>
  <definedNames>
    <definedName name="OLE_LINK15" localSheetId="1">IS!$B$3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4" l="1"/>
  <c r="H8" i="14"/>
  <c r="H6" i="14"/>
  <c r="E12" i="6"/>
  <c r="E11" i="6"/>
  <c r="H11" i="6"/>
  <c r="H8" i="6"/>
  <c r="H7" i="6"/>
  <c r="H6" i="6"/>
  <c r="H5" i="6"/>
  <c r="E7" i="6"/>
  <c r="E6" i="6"/>
  <c r="E5" i="6"/>
  <c r="H10" i="5"/>
  <c r="H9" i="5"/>
  <c r="H8" i="5"/>
  <c r="H7" i="5"/>
  <c r="H6" i="5"/>
  <c r="H5" i="5"/>
  <c r="E10" i="5"/>
  <c r="E9" i="5"/>
  <c r="E8" i="5"/>
  <c r="E7" i="5"/>
  <c r="E6" i="5"/>
  <c r="E5" i="5"/>
  <c r="H58" i="2"/>
  <c r="H57" i="2"/>
  <c r="H56" i="2"/>
  <c r="H55" i="2"/>
  <c r="H54" i="2"/>
  <c r="H53" i="2"/>
  <c r="H52" i="2"/>
  <c r="H51" i="2"/>
  <c r="H50" i="2"/>
  <c r="H49" i="2"/>
  <c r="H48" i="2"/>
  <c r="H47" i="2"/>
  <c r="H42" i="2"/>
  <c r="H41" i="2"/>
  <c r="H40" i="2"/>
  <c r="H39" i="2"/>
  <c r="H38" i="2"/>
  <c r="H37" i="2"/>
  <c r="H35" i="2"/>
  <c r="H34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0" i="2"/>
  <c r="H9" i="2"/>
  <c r="H8" i="2"/>
  <c r="H7" i="2"/>
  <c r="H6" i="2"/>
  <c r="H5" i="2"/>
  <c r="E58" i="2"/>
  <c r="E57" i="2"/>
  <c r="E56" i="2"/>
  <c r="E55" i="2"/>
  <c r="E54" i="2"/>
  <c r="E53" i="2"/>
  <c r="E52" i="2"/>
  <c r="E51" i="2"/>
  <c r="E50" i="2"/>
  <c r="E49" i="2"/>
  <c r="E48" i="2"/>
  <c r="E47" i="2"/>
  <c r="E42" i="2"/>
  <c r="E41" i="2"/>
  <c r="E40" i="2"/>
  <c r="E39" i="2"/>
  <c r="E38" i="2"/>
  <c r="E37" i="2"/>
  <c r="E35" i="2"/>
  <c r="E34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0" i="2"/>
  <c r="E9" i="2"/>
  <c r="E8" i="2"/>
  <c r="E7" i="2"/>
  <c r="E6" i="2"/>
  <c r="E5" i="2"/>
  <c r="H13" i="1"/>
  <c r="H12" i="1"/>
  <c r="H11" i="1"/>
  <c r="H10" i="1"/>
  <c r="H9" i="1"/>
  <c r="H8" i="1"/>
  <c r="H7" i="1"/>
  <c r="H6" i="1"/>
  <c r="H5" i="1"/>
  <c r="E13" i="1"/>
  <c r="E12" i="1"/>
  <c r="E11" i="1"/>
  <c r="E10" i="1"/>
  <c r="E9" i="1"/>
  <c r="E8" i="1"/>
  <c r="E7" i="1"/>
  <c r="E6" i="1"/>
  <c r="E5" i="1"/>
  <c r="C23" i="9"/>
  <c r="D23" i="9"/>
  <c r="D22" i="9"/>
  <c r="C22" i="9"/>
  <c r="D20" i="9"/>
  <c r="C20" i="9"/>
  <c r="D10" i="9"/>
  <c r="D7" i="9"/>
  <c r="C7" i="9"/>
  <c r="C12" i="9" s="1"/>
  <c r="C10" i="9"/>
  <c r="D12" i="9"/>
  <c r="D6" i="9"/>
  <c r="C6" i="9"/>
  <c r="D14" i="7"/>
  <c r="E14" i="7"/>
  <c r="F14" i="7"/>
  <c r="C14" i="7"/>
  <c r="G14" i="7" s="1"/>
  <c r="D12" i="7"/>
  <c r="E12" i="7"/>
  <c r="F12" i="7"/>
  <c r="C12" i="7"/>
  <c r="G12" i="7" s="1"/>
  <c r="G13" i="7"/>
  <c r="G11" i="7"/>
  <c r="G10" i="7"/>
  <c r="G9" i="7"/>
  <c r="G8" i="7"/>
  <c r="G7" i="7"/>
  <c r="G6" i="7"/>
  <c r="G5" i="7"/>
  <c r="D7" i="7"/>
  <c r="E7" i="7"/>
  <c r="F7" i="7"/>
  <c r="C7" i="7"/>
  <c r="J12" i="16"/>
  <c r="J11" i="16"/>
  <c r="J10" i="16"/>
  <c r="J13" i="16"/>
  <c r="D13" i="16"/>
  <c r="E13" i="16"/>
  <c r="F13" i="16"/>
  <c r="G13" i="16"/>
  <c r="H13" i="16"/>
  <c r="I13" i="16"/>
  <c r="C13" i="16"/>
  <c r="D12" i="16"/>
  <c r="E12" i="16"/>
  <c r="F12" i="16"/>
  <c r="G12" i="16"/>
  <c r="H12" i="16"/>
  <c r="I12" i="16"/>
  <c r="C12" i="16"/>
  <c r="J7" i="16"/>
  <c r="J6" i="16"/>
  <c r="J5" i="16"/>
  <c r="D7" i="16"/>
  <c r="E7" i="16"/>
  <c r="F7" i="16"/>
  <c r="G7" i="16"/>
  <c r="H7" i="16"/>
  <c r="I7" i="16"/>
  <c r="C7" i="16"/>
  <c r="G58" i="2"/>
  <c r="F58" i="2"/>
  <c r="D58" i="2"/>
  <c r="C58" i="2"/>
  <c r="G56" i="2"/>
  <c r="F56" i="2"/>
  <c r="D56" i="2"/>
  <c r="C56" i="2"/>
  <c r="G49" i="2"/>
  <c r="F49" i="2"/>
  <c r="D49" i="2"/>
  <c r="C49" i="2"/>
  <c r="G42" i="2"/>
  <c r="F42" i="2"/>
  <c r="D42" i="2"/>
  <c r="C42" i="2"/>
  <c r="G29" i="2"/>
  <c r="F29" i="2"/>
  <c r="D29" i="2"/>
  <c r="C29" i="2"/>
  <c r="C47" i="8" l="1"/>
  <c r="C8" i="8"/>
  <c r="C60" i="8" s="1"/>
  <c r="C62" i="8" s="1"/>
  <c r="D8" i="8"/>
  <c r="C9" i="8"/>
  <c r="C10" i="8" s="1"/>
  <c r="D9" i="8"/>
  <c r="C20" i="8"/>
  <c r="D20" i="8"/>
  <c r="C22" i="8"/>
  <c r="D22" i="8"/>
  <c r="C23" i="8"/>
  <c r="D23" i="8"/>
  <c r="C24" i="8"/>
  <c r="D24" i="8"/>
  <c r="C25" i="8"/>
  <c r="D25" i="8"/>
  <c r="D26" i="8"/>
  <c r="C28" i="8"/>
  <c r="D28" i="8"/>
  <c r="C30" i="8"/>
  <c r="D30" i="8"/>
  <c r="C36" i="8"/>
  <c r="D36" i="8"/>
  <c r="C37" i="8"/>
  <c r="D37" i="8"/>
  <c r="C46" i="8"/>
  <c r="D46" i="8"/>
  <c r="D47" i="8"/>
  <c r="C48" i="8"/>
  <c r="D48" i="8"/>
  <c r="C49" i="8"/>
  <c r="D49" i="8"/>
  <c r="C26" i="8" l="1"/>
  <c r="D10" i="8"/>
  <c r="F37" i="11"/>
  <c r="E37" i="11"/>
  <c r="F30" i="11"/>
  <c r="F32" i="11" s="1"/>
  <c r="E30" i="11"/>
  <c r="E32" i="11" s="1"/>
  <c r="F20" i="11"/>
  <c r="E20" i="11"/>
  <c r="F8" i="11"/>
  <c r="E8" i="11"/>
  <c r="E13" i="11" l="1"/>
  <c r="F13" i="11"/>
  <c r="F15" i="11" l="1"/>
  <c r="E15" i="11"/>
  <c r="E21" i="11" l="1"/>
  <c r="F21" i="11"/>
  <c r="F23" i="11" l="1"/>
  <c r="E23" i="11"/>
  <c r="C30" i="11"/>
  <c r="D30" i="11"/>
  <c r="E25" i="11" l="1"/>
  <c r="F25" i="11"/>
  <c r="F33" i="11" l="1"/>
  <c r="E33" i="11"/>
  <c r="D44" i="12"/>
  <c r="D49" i="12" s="1"/>
  <c r="C44" i="12"/>
  <c r="C49" i="12" s="1"/>
  <c r="D39" i="12"/>
  <c r="D41" i="12" s="1"/>
  <c r="D44" i="8" s="1"/>
  <c r="C39" i="12"/>
  <c r="C41" i="12" s="1"/>
  <c r="C44" i="8" s="1"/>
  <c r="D26" i="12"/>
  <c r="D28" i="12" s="1"/>
  <c r="D43" i="8" s="1"/>
  <c r="C26" i="12"/>
  <c r="C28" i="12" s="1"/>
  <c r="C43" i="8" s="1"/>
  <c r="D9" i="12"/>
  <c r="D11" i="12" s="1"/>
  <c r="D42" i="8" s="1"/>
  <c r="C9" i="12"/>
  <c r="C11" i="12" s="1"/>
  <c r="C42" i="8" s="1"/>
  <c r="D37" i="11"/>
  <c r="C37" i="11"/>
  <c r="D32" i="11"/>
  <c r="D32" i="8" s="1"/>
  <c r="C32" i="11"/>
  <c r="C32" i="8" s="1"/>
  <c r="D20" i="11"/>
  <c r="C20" i="11"/>
  <c r="D8" i="11"/>
  <c r="D13" i="11" s="1"/>
  <c r="D19" i="8" s="1"/>
  <c r="D21" i="8" s="1"/>
  <c r="D27" i="8" s="1"/>
  <c r="D29" i="8" s="1"/>
  <c r="D31" i="8" s="1"/>
  <c r="D33" i="8" s="1"/>
  <c r="C8" i="11"/>
  <c r="C13" i="11" s="1"/>
  <c r="C19" i="8" s="1"/>
  <c r="C21" i="8" s="1"/>
  <c r="C27" i="8" s="1"/>
  <c r="C29" i="8" s="1"/>
  <c r="C31" i="8" s="1"/>
  <c r="D58" i="10"/>
  <c r="D12" i="8" s="1"/>
  <c r="C58" i="10"/>
  <c r="C12" i="8" s="1"/>
  <c r="C57" i="8" s="1"/>
  <c r="D48" i="10"/>
  <c r="D11" i="8" s="1"/>
  <c r="C48" i="10"/>
  <c r="C11" i="8" s="1"/>
  <c r="D37" i="10"/>
  <c r="C37" i="10"/>
  <c r="D32" i="10"/>
  <c r="D6" i="8" s="1"/>
  <c r="C32" i="10"/>
  <c r="C6" i="8" s="1"/>
  <c r="C56" i="8" s="1"/>
  <c r="D20" i="10"/>
  <c r="D5" i="8" s="1"/>
  <c r="D7" i="8" s="1"/>
  <c r="C20" i="10"/>
  <c r="C5" i="8" s="1"/>
  <c r="D45" i="8" l="1"/>
  <c r="D50" i="8" s="1"/>
  <c r="C45" i="8"/>
  <c r="C50" i="8" s="1"/>
  <c r="C33" i="8"/>
  <c r="D13" i="8"/>
  <c r="D14" i="8" s="1"/>
  <c r="C13" i="8"/>
  <c r="D56" i="8"/>
  <c r="C65" i="8"/>
  <c r="C7" i="8"/>
  <c r="C15" i="11"/>
  <c r="C21" i="11" s="1"/>
  <c r="C23" i="11" s="1"/>
  <c r="C25" i="11" s="1"/>
  <c r="D15" i="11"/>
  <c r="D21" i="11" s="1"/>
  <c r="D23" i="11" s="1"/>
  <c r="D25" i="11" s="1"/>
  <c r="C59" i="10"/>
  <c r="D59" i="10"/>
  <c r="D33" i="10"/>
  <c r="C33" i="10"/>
  <c r="C59" i="8" l="1"/>
  <c r="C14" i="8"/>
  <c r="C66" i="8" s="1"/>
  <c r="D65" i="8" s="1"/>
  <c r="C60" i="10"/>
  <c r="D60" i="10"/>
  <c r="D33" i="11"/>
  <c r="C33" i="11"/>
  <c r="D59" i="8" l="1"/>
  <c r="C63" i="8"/>
  <c r="D62" i="8" s="1"/>
</calcChain>
</file>

<file path=xl/sharedStrings.xml><?xml version="1.0" encoding="utf-8"?>
<sst xmlns="http://schemas.openxmlformats.org/spreadsheetml/2006/main" count="486" uniqueCount="297">
  <si>
    <t>Alto Palermo</t>
  </si>
  <si>
    <t>Abasto Shopping</t>
  </si>
  <si>
    <t>Alto Avellaneda</t>
  </si>
  <si>
    <t>Alcorta Shopping</t>
  </si>
  <si>
    <t>Patio Bullrich</t>
  </si>
  <si>
    <t>-</t>
  </si>
  <si>
    <t>Soleil</t>
  </si>
  <si>
    <t>Distrito Arcos</t>
  </si>
  <si>
    <t>Alto Noa Shopping</t>
  </si>
  <si>
    <t>Alto Rosario Shopping</t>
  </si>
  <si>
    <t>Mendoza Plaza Shopping</t>
  </si>
  <si>
    <t>Córdoba Shopping</t>
  </si>
  <si>
    <t>Alto Comahue</t>
  </si>
  <si>
    <t>Total</t>
  </si>
  <si>
    <t>Restaurant</t>
  </si>
  <si>
    <t>EBITDA</t>
  </si>
  <si>
    <t xml:space="preserve"> - </t>
  </si>
  <si>
    <t>ASSETS</t>
  </si>
  <si>
    <t>Non-current assets</t>
  </si>
  <si>
    <t xml:space="preserve">Investment properties </t>
  </si>
  <si>
    <t xml:space="preserve">Property, plant and equipment </t>
  </si>
  <si>
    <t xml:space="preserve">Trading properties </t>
  </si>
  <si>
    <t xml:space="preserve">Intangible assets </t>
  </si>
  <si>
    <t>Investments in associates and joint ventures</t>
  </si>
  <si>
    <t>Deferred income tax assets</t>
  </si>
  <si>
    <t xml:space="preserve">Income tax and MPIT credit </t>
  </si>
  <si>
    <t xml:space="preserve">Restricted assets </t>
  </si>
  <si>
    <t xml:space="preserve">Trade and other receivables </t>
  </si>
  <si>
    <t xml:space="preserve">Investments in financial assets </t>
  </si>
  <si>
    <t xml:space="preserve">Financial assets held for sale </t>
  </si>
  <si>
    <t xml:space="preserve">Derivative financial instruments </t>
  </si>
  <si>
    <t xml:space="preserve">Total non-current assets </t>
  </si>
  <si>
    <t>Current assets</t>
  </si>
  <si>
    <t xml:space="preserve">Inventories </t>
  </si>
  <si>
    <t xml:space="preserve">Group of assets held for sale </t>
  </si>
  <si>
    <t xml:space="preserve">Cash and cash equivalents </t>
  </si>
  <si>
    <t xml:space="preserve">Total current assets </t>
  </si>
  <si>
    <t xml:space="preserve">TOTAL ASSETS </t>
  </si>
  <si>
    <t>SHAREHOLDERS’ EQUITY</t>
  </si>
  <si>
    <t>Shareholders' equity attributable to equity holders of the parent (according to corresponding statement)</t>
  </si>
  <si>
    <t xml:space="preserve">Non-controlling interest </t>
  </si>
  <si>
    <t xml:space="preserve">TOTAL SHAREHOLDERS’ EQUITY </t>
  </si>
  <si>
    <t>LIABILITIES</t>
  </si>
  <si>
    <t>Non-current liabilities</t>
  </si>
  <si>
    <t xml:space="preserve">Borrowings </t>
  </si>
  <si>
    <t>Lease liabilities</t>
  </si>
  <si>
    <t xml:space="preserve">Deferred income tax liabilities </t>
  </si>
  <si>
    <t xml:space="preserve">Trade and other payables </t>
  </si>
  <si>
    <t xml:space="preserve">Provisions  </t>
  </si>
  <si>
    <t xml:space="preserve">Employee benefits </t>
  </si>
  <si>
    <t xml:space="preserve">Salaries and social security liabilities </t>
  </si>
  <si>
    <t xml:space="preserve">Total non-current liabilities </t>
  </si>
  <si>
    <t>Current liabilities</t>
  </si>
  <si>
    <t xml:space="preserve">Group of liabilities held for sale </t>
  </si>
  <si>
    <t xml:space="preserve">Income tax and MPIT liabilities </t>
  </si>
  <si>
    <t xml:space="preserve">Total current liabilities </t>
  </si>
  <si>
    <t xml:space="preserve">TOTAL LIABILITIES </t>
  </si>
  <si>
    <t xml:space="preserve">TOTAL SHAREHOLDERS’ EQUITY AND LIABILITIES </t>
  </si>
  <si>
    <t>Revenues</t>
  </si>
  <si>
    <t xml:space="preserve">Costs </t>
  </si>
  <si>
    <t>Gross profit</t>
  </si>
  <si>
    <t xml:space="preserve">General and administrative expenses </t>
  </si>
  <si>
    <t xml:space="preserve">Selling expenses </t>
  </si>
  <si>
    <t xml:space="preserve">Other operating results, net </t>
  </si>
  <si>
    <t>Profit / (loss) from operations</t>
  </si>
  <si>
    <t>Share of loss of associates and joint ventures</t>
  </si>
  <si>
    <t xml:space="preserve">Finance income </t>
  </si>
  <si>
    <t xml:space="preserve">Finance costs </t>
  </si>
  <si>
    <t xml:space="preserve">Other financial results </t>
  </si>
  <si>
    <t>Inflation adjustment</t>
  </si>
  <si>
    <t xml:space="preserve">Financial results, net </t>
  </si>
  <si>
    <t>Loss before income tax</t>
  </si>
  <si>
    <t xml:space="preserve">Income tax expense </t>
  </si>
  <si>
    <t>Other comprehensive income:</t>
  </si>
  <si>
    <t xml:space="preserve">Items that may be reclassified subsequently to profit or loss: </t>
  </si>
  <si>
    <t xml:space="preserve">Currency translation adjustment </t>
  </si>
  <si>
    <t>Total comprehensive income / (loss) for the period</t>
  </si>
  <si>
    <t xml:space="preserve">Equity holders of the parent </t>
  </si>
  <si>
    <t xml:space="preserve">Basic </t>
  </si>
  <si>
    <t xml:space="preserve">Diluted </t>
  </si>
  <si>
    <t>Operating activities:</t>
  </si>
  <si>
    <t>Net cash generated from continuing operating activities before income tax paid</t>
  </si>
  <si>
    <t>Income tax and MPIT paid</t>
  </si>
  <si>
    <t>Net cash generated from discontinued operating activities</t>
  </si>
  <si>
    <t>Net cash generated from operating activities</t>
  </si>
  <si>
    <t>Investing activities:</t>
  </si>
  <si>
    <t>Contributions and issuance of capital in associates and joint ventures</t>
  </si>
  <si>
    <t>Acquisitions of investments in financial assets</t>
  </si>
  <si>
    <t>Proceeds from disposal of investments in financial assets</t>
  </si>
  <si>
    <t>Interest received from financial assets</t>
  </si>
  <si>
    <t>Loans granted</t>
  </si>
  <si>
    <t>Financing activities:</t>
  </si>
  <si>
    <t>Borrowings and issuance of non-convertible notes</t>
  </si>
  <si>
    <t>Payment of borrowings and non-convertible notes</t>
  </si>
  <si>
    <t>Interests paid</t>
  </si>
  <si>
    <t>Repurchase of non-convertible notes</t>
  </si>
  <si>
    <t>Acquisition of non-controlling interest in subsidiaries</t>
  </si>
  <si>
    <t>Cash and cash equivalents at beginning of period</t>
  </si>
  <si>
    <t>Cash and cash equivalents at end of period</t>
  </si>
  <si>
    <t>Consolidated Results</t>
  </si>
  <si>
    <t>(in millions of ARS)</t>
  </si>
  <si>
    <t>YoY Var</t>
  </si>
  <si>
    <t>Depreciation and amortization</t>
  </si>
  <si>
    <t>Attributable to equity holders of the parent</t>
  </si>
  <si>
    <t>Attributable to non-controlling interest</t>
  </si>
  <si>
    <t>Shopping Malls’ Financial Indicators</t>
  </si>
  <si>
    <t>Revenues from sales, leases and services</t>
  </si>
  <si>
    <t>(per Type of Business. in ARS million)</t>
  </si>
  <si>
    <t>Anchor Store</t>
  </si>
  <si>
    <t>Clothes and Footwear</t>
  </si>
  <si>
    <t>Entertainment</t>
  </si>
  <si>
    <t>Home</t>
  </si>
  <si>
    <t>Miscellaneous</t>
  </si>
  <si>
    <t>Services</t>
  </si>
  <si>
    <t>Electronic appliances</t>
  </si>
  <si>
    <r>
      <t>(in ARS million)</t>
    </r>
    <r>
      <rPr>
        <b/>
        <sz val="8"/>
        <color rgb="FFFFFFFF"/>
        <rFont val="Arial"/>
        <family val="2"/>
      </rPr>
      <t> </t>
    </r>
  </si>
  <si>
    <t>Fees</t>
  </si>
  <si>
    <t>Parking</t>
  </si>
  <si>
    <t>Commissions</t>
  </si>
  <si>
    <t>Others</t>
  </si>
  <si>
    <t>Offices’ Financial Indicators</t>
  </si>
  <si>
    <t>Net gain from fair value adjustment on investment properties, PP&amp;E e inventories</t>
  </si>
  <si>
    <t>Profit from operations</t>
  </si>
  <si>
    <t>Net gain from fair value adjustment on investment properties</t>
  </si>
  <si>
    <t>Sales &amp; Developments’ Financial Indicators</t>
  </si>
  <si>
    <t>Hotels’ Financial Indicators</t>
  </si>
  <si>
    <t>Corporate Segement’s Financial Indicators</t>
  </si>
  <si>
    <t>Loss from operations</t>
  </si>
  <si>
    <t xml:space="preserve">Revenues </t>
  </si>
  <si>
    <t>Shopping Malls</t>
  </si>
  <si>
    <t>Offices</t>
  </si>
  <si>
    <t>Sales and Developments</t>
  </si>
  <si>
    <t>Hotels</t>
  </si>
  <si>
    <t>International</t>
  </si>
  <si>
    <t>Corporate</t>
  </si>
  <si>
    <t>EBITDA Var</t>
  </si>
  <si>
    <t>Reconciliation with Consolidated Statements of Income (ARS million)</t>
  </si>
  <si>
    <t xml:space="preserve">Total as per segment </t>
  </si>
  <si>
    <t>Joint ventures*</t>
  </si>
  <si>
    <t>Expenses and CPF</t>
  </si>
  <si>
    <t xml:space="preserve"> Elimination of inter-segment transactions</t>
  </si>
  <si>
    <t>Total as per Statements of Income</t>
  </si>
  <si>
    <t>Costs</t>
  </si>
  <si>
    <t>Net loss from fair value adjustment of investment properties</t>
  </si>
  <si>
    <t>General and administrative expenses</t>
  </si>
  <si>
    <t>Selling expenses</t>
  </si>
  <si>
    <t>*Includes Puerto Retiro, CYRSA, Nuevo Puerto Santa Fe and Quality (San Martín plot).</t>
  </si>
  <si>
    <t>Summarized Comparative Consolidated Balance Sheet</t>
  </si>
  <si>
    <r>
      <t>(in ARS million)</t>
    </r>
    <r>
      <rPr>
        <sz val="8"/>
        <color rgb="FFFFFFFF"/>
        <rFont val="Arial"/>
        <family val="2"/>
      </rPr>
      <t> </t>
    </r>
  </si>
  <si>
    <t>Total assets</t>
  </si>
  <si>
    <t>Capital and reserves attributable to the equity holders of the parent</t>
  </si>
  <si>
    <t>Non-controlling interest</t>
  </si>
  <si>
    <t>Total shareholders’ equity</t>
  </si>
  <si>
    <t>Total liabilities</t>
  </si>
  <si>
    <t>Total liabilities and shareholders’ equity</t>
  </si>
  <si>
    <t>Summarized Comparative Consolidated Income Statement</t>
  </si>
  <si>
    <r>
      <t> </t>
    </r>
    <r>
      <rPr>
        <i/>
        <sz val="8"/>
        <color rgb="FFFFFFFF"/>
        <rFont val="Arial"/>
        <family val="2"/>
      </rPr>
      <t>(in ARS million)</t>
    </r>
    <r>
      <rPr>
        <sz val="8"/>
        <color rgb="FFFFFFFF"/>
        <rFont val="Arial"/>
        <family val="2"/>
      </rPr>
      <t> </t>
    </r>
  </si>
  <si>
    <t>Share of profit of associates and joint ventures</t>
  </si>
  <si>
    <t>Financial income</t>
  </si>
  <si>
    <t>Financial cost</t>
  </si>
  <si>
    <t>Other financial results</t>
  </si>
  <si>
    <t>Income tax</t>
  </si>
  <si>
    <t>Profit for the period</t>
  </si>
  <si>
    <t>Attributable to:</t>
  </si>
  <si>
    <t>Equity holders of the parent</t>
  </si>
  <si>
    <t>Summary Comparative Consolidated Cash Flow</t>
  </si>
  <si>
    <t>Net cash generated from investing activities</t>
  </si>
  <si>
    <t>Cash and cash equivalents at beginning of year</t>
  </si>
  <si>
    <t>Cash and cash equivalents reclassified to held for sale</t>
  </si>
  <si>
    <t>Foreign exchange gain on cash and changes in fair value of cash equivalents</t>
  </si>
  <si>
    <t>Cash and cash equivalents at period-end</t>
  </si>
  <si>
    <t>Comparative Ratios</t>
  </si>
  <si>
    <t>Liquidity</t>
  </si>
  <si>
    <t>CURRENT ASSETS</t>
  </si>
  <si>
    <t>CURRENT LIABILITIES</t>
  </si>
  <si>
    <t>Indebtedness</t>
  </si>
  <si>
    <t>TOTAL LIABILITIES</t>
  </si>
  <si>
    <t>SHAREHOLDERS’ EQUITY ATTRIBUTABLE TO EQUITY HOLDERS OF THE PARENT</t>
  </si>
  <si>
    <t>Solvency</t>
  </si>
  <si>
    <t>Capital Assets</t>
  </si>
  <si>
    <t>NON-CURRENT ASSETS</t>
  </si>
  <si>
    <t>TOTAL ASSETS</t>
  </si>
  <si>
    <t>EBITDA Reconciliation</t>
  </si>
  <si>
    <t>Interest income </t>
  </si>
  <si>
    <t>Interest expense </t>
  </si>
  <si>
    <t>Depreciation and amortization </t>
  </si>
  <si>
    <t>EBITDA (unaudited) </t>
  </si>
  <si>
    <t>Unrealized net gain from fair value adjustment of investment properties</t>
  </si>
  <si>
    <t>Share of profit of associates and joint ventures </t>
  </si>
  <si>
    <t>Dividends earned</t>
  </si>
  <si>
    <t>Foreign exchange differences net </t>
  </si>
  <si>
    <t>Fair value gains of financial assets and liabilities at fair value through profit or loss</t>
  </si>
  <si>
    <t>Other financial costs/income</t>
  </si>
  <si>
    <t>Adjusted EBITDA (unaudited) </t>
  </si>
  <si>
    <r>
      <t>Adjusted EBITDA Margin (unaudited)</t>
    </r>
    <r>
      <rPr>
        <b/>
        <vertAlign val="superscript"/>
        <sz val="8"/>
        <color rgb="FF000000"/>
        <rFont val="Arial"/>
        <family val="2"/>
      </rPr>
      <t>(1)</t>
    </r>
  </si>
  <si>
    <t>(1) Adjusted EBITDA margin is calculated as Adjusted EBITDA, divided by revenue from sales, rents and services.</t>
  </si>
  <si>
    <t>Acquisition and improvements of investment properties</t>
  </si>
  <si>
    <t>Dividends received from financial assets</t>
  </si>
  <si>
    <t>Net proceeds from derivate financial instrument</t>
  </si>
  <si>
    <t>Cash and cash equivalents reclassified as held-for-sale</t>
  </si>
  <si>
    <t>Foreign exchange gain and inflation adjustment on cash and changes in fair value of cash equivalents</t>
  </si>
  <si>
    <t>Dot Baires Shopping</t>
  </si>
  <si>
    <t>Profit / (loss) from operations before financing and taxation</t>
  </si>
  <si>
    <t>Financial results. net</t>
  </si>
  <si>
    <t>Loss for the period from continued operations</t>
  </si>
  <si>
    <t>Profit from discontinued operations after taxes</t>
  </si>
  <si>
    <t>Other comprehensive income for the period</t>
  </si>
  <si>
    <t>Net cash used in financing activities</t>
  </si>
  <si>
    <t>(In ARS million)</t>
  </si>
  <si>
    <t>06.30.2020</t>
  </si>
  <si>
    <t>Right-of-use assets</t>
  </si>
  <si>
    <t>Other reserves</t>
  </si>
  <si>
    <t>Other comprehensive (loss) / income for the period from discontinued operations</t>
  </si>
  <si>
    <t>Result from operations</t>
  </si>
  <si>
    <t>Net gain from fair value adjustment of investment properties</t>
  </si>
  <si>
    <t>Total other comprehensive (loss) / income for the period</t>
  </si>
  <si>
    <t>Total comprehensive (loss) / income for the period</t>
  </si>
  <si>
    <t>Total comprehensive (loss) / income from discontinued operations</t>
  </si>
  <si>
    <t>Profit from continuing operations attributable to:</t>
  </si>
  <si>
    <t>Total comprehensive (Loss) / income attributable to:</t>
  </si>
  <si>
    <t>Total comprehensive (Loss) / income from continuing operations attributable to:</t>
  </si>
  <si>
    <t>Net cash generated from continuing investing activities</t>
  </si>
  <si>
    <t>Net cash generated from discontinued investing activities</t>
  </si>
  <si>
    <t>Net increase / (decrease) in cash and cash equivalents from discontinued activities</t>
  </si>
  <si>
    <t>Net increase / (decrease) in cash and cash equivalents</t>
  </si>
  <si>
    <t>Subsidiaries deconsolidation</t>
  </si>
  <si>
    <t xml:space="preserve">Tenant Sales </t>
  </si>
  <si>
    <t>Revenues from cumulative leases</t>
  </si>
  <si>
    <t>Net realized gain from fair value adjustment on investment properties</t>
  </si>
  <si>
    <r>
      <t>Adjusted EBITDA</t>
    </r>
    <r>
      <rPr>
        <b/>
        <vertAlign val="superscript"/>
        <sz val="10"/>
        <color rgb="FF000000"/>
        <rFont val="Arial"/>
        <family val="2"/>
      </rPr>
      <t>(1)</t>
    </r>
  </si>
  <si>
    <t>EBITDA by Segment</t>
  </si>
  <si>
    <t>12.31.2020</t>
  </si>
  <si>
    <t>12.31.2019</t>
  </si>
  <si>
    <t>Three month</t>
  </si>
  <si>
    <t>Profit / (loss) before income tax</t>
  </si>
  <si>
    <t>Profit / (loss) for the period from continuing operations</t>
  </si>
  <si>
    <t>Proceeds from sales of investment properties</t>
  </si>
  <si>
    <t>Acquisitions and improvements of property, plant and equipment</t>
  </si>
  <si>
    <t>Acquisitions of intangible assets</t>
  </si>
  <si>
    <t>Net increase of restricted deposits</t>
  </si>
  <si>
    <t>Dividends collected from associates and joint ventures</t>
  </si>
  <si>
    <t>Collections of short term loans, net</t>
  </si>
  <si>
    <t>Dividends paid to non-controlling interest in subsidiaries</t>
  </si>
  <si>
    <t>Sale of own non-convertible notes</t>
  </si>
  <si>
    <r>
      <t>EBITDA</t>
    </r>
    <r>
      <rPr>
        <b/>
        <vertAlign val="superscript"/>
        <sz val="8"/>
        <color rgb="FF000000"/>
        <rFont val="Arial"/>
        <family val="2"/>
      </rPr>
      <t>(1)</t>
    </r>
  </si>
  <si>
    <r>
      <t>Adjusted EBITDA</t>
    </r>
    <r>
      <rPr>
        <b/>
        <vertAlign val="superscript"/>
        <sz val="8"/>
        <color rgb="FF000000"/>
        <rFont val="Arial"/>
        <family val="2"/>
      </rPr>
      <t>(1)</t>
    </r>
  </si>
  <si>
    <t>Revenues from sales, leases, and services</t>
  </si>
  <si>
    <t>Net result from fair value adjustment on investment properties</t>
  </si>
  <si>
    <r>
      <t xml:space="preserve">EBITDA </t>
    </r>
    <r>
      <rPr>
        <b/>
        <vertAlign val="superscript"/>
        <sz val="8"/>
        <color rgb="FF000000"/>
        <rFont val="Arial"/>
        <family val="2"/>
      </rPr>
      <t>(1)</t>
    </r>
  </si>
  <si>
    <r>
      <t xml:space="preserve">Adjusted EBITDA </t>
    </r>
    <r>
      <rPr>
        <b/>
        <vertAlign val="superscript"/>
        <sz val="8"/>
        <color rgb="FF000000"/>
        <rFont val="Arial"/>
        <family val="2"/>
      </rPr>
      <t>(1)</t>
    </r>
  </si>
  <si>
    <t>(per Shopping Mall in ARS million)</t>
  </si>
  <si>
    <r>
      <t>La Ribera Shopping</t>
    </r>
    <r>
      <rPr>
        <vertAlign val="superscript"/>
        <sz val="8"/>
        <rFont val="Arial"/>
        <family val="2"/>
      </rPr>
      <t>(2)</t>
    </r>
  </si>
  <si>
    <r>
      <t xml:space="preserve">Base Rent </t>
    </r>
    <r>
      <rPr>
        <vertAlign val="superscript"/>
        <sz val="8"/>
        <color rgb="FF000000"/>
        <rFont val="Arial"/>
        <family val="2"/>
      </rPr>
      <t>(1)</t>
    </r>
  </si>
  <si>
    <t xml:space="preserve">Percentage Rent </t>
  </si>
  <si>
    <t>Total Rent</t>
  </si>
  <si>
    <t>Revenues from non-traditional advertising</t>
  </si>
  <si>
    <t>Admission rights</t>
  </si>
  <si>
    <r>
      <t xml:space="preserve">Subtotal </t>
    </r>
    <r>
      <rPr>
        <vertAlign val="superscript"/>
        <sz val="8"/>
        <color rgb="FF000000"/>
        <rFont val="Arial"/>
        <family val="2"/>
      </rPr>
      <t>(2)</t>
    </r>
  </si>
  <si>
    <t>Expenses and Collective Promotion Funds</t>
  </si>
  <si>
    <r>
      <t xml:space="preserve">Adjusted EBITDA </t>
    </r>
    <r>
      <rPr>
        <b/>
        <vertAlign val="superscript"/>
        <sz val="8"/>
        <rFont val="Arial"/>
        <family val="2"/>
      </rPr>
      <t>(1)</t>
    </r>
  </si>
  <si>
    <t>Barter Agreement results</t>
  </si>
  <si>
    <r>
      <t>EBITDA</t>
    </r>
    <r>
      <rPr>
        <b/>
        <vertAlign val="superscript"/>
        <sz val="10"/>
        <color rgb="FF000000"/>
        <rFont val="Arial"/>
        <family val="2"/>
      </rPr>
      <t>(1)</t>
    </r>
  </si>
  <si>
    <t>Gross result</t>
  </si>
  <si>
    <t>Other operating results, net</t>
  </si>
  <si>
    <t>Result before financial results and income tax</t>
  </si>
  <si>
    <t>Barter agreements results</t>
  </si>
  <si>
    <t>03.31.2021</t>
  </si>
  <si>
    <t>Consolidated Statements of Financial Position as of March 31, 2021 and June 30, 2020</t>
  </si>
  <si>
    <t>Consolidated Statements of Income for the nine and three-month periods ended March 31, 2021 and 2020</t>
  </si>
  <si>
    <t>03.21.2020</t>
  </si>
  <si>
    <t>Loss before financial results and income tax</t>
  </si>
  <si>
    <t>Loss for the period from discontinued operations</t>
  </si>
  <si>
    <t>(Loss) / profit for the period</t>
  </si>
  <si>
    <t>Other comprehensive income / (loss) for the period from continuing operations</t>
  </si>
  <si>
    <t>Total comprehensive income / (loss) from continuing operations</t>
  </si>
  <si>
    <t>(Loss) / profit for the period attributable to:</t>
  </si>
  <si>
    <t>Loss per share attributable to equity holders of the parent:</t>
  </si>
  <si>
    <t>Profit / (loss) per share from continuing operations attributable to equity holders of the parent:</t>
  </si>
  <si>
    <t>Nine Month</t>
  </si>
  <si>
    <t xml:space="preserve">31.03.2021 </t>
  </si>
  <si>
    <t xml:space="preserve">31.03.2020 </t>
  </si>
  <si>
    <t>Consolidated Statements of Cash Flows for the nine-month period ended March 31, 2021 and 2020</t>
  </si>
  <si>
    <t>Net cash (used in) / generated from continuing operating activities</t>
  </si>
  <si>
    <t>Proceeds from sales of property, plant and equipment</t>
  </si>
  <si>
    <t>Net cash used in continuing financing activities</t>
  </si>
  <si>
    <t>Net cash used in discontinued financing activities</t>
  </si>
  <si>
    <t>Net decrease in cash and cash equivalents from continuing activities</t>
  </si>
  <si>
    <t>Deconsolidation of subsidiaries</t>
  </si>
  <si>
    <t>IIIQ 21</t>
  </si>
  <si>
    <t>IIIQ 20</t>
  </si>
  <si>
    <t>9M 21</t>
  </si>
  <si>
    <t>9M 20</t>
  </si>
  <si>
    <t xml:space="preserve">Result from fair value adjustment of investment properties </t>
  </si>
  <si>
    <t>Result for the period</t>
  </si>
  <si>
    <t>For the nine-month period ended March 31 (in ARS million)</t>
  </si>
  <si>
    <t>Result from discontinued operations</t>
  </si>
  <si>
    <t>Result from derivative financial instruments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</si>
</sst>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29" x14ac:knownFonts="1">
    <font>
      <sz val="11"/>
      <color theme="1"/>
      <name val="Calibri"/>
      <family val="2"/>
      <scheme val="minor"/>
    </font>
    <font>
      <i/>
      <sz val="8"/>
      <color rgb="FFFFFFFF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u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FFFFFF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b/>
      <i/>
      <sz val="8"/>
      <color rgb="FF000000"/>
      <name val="Arial"/>
      <family val="2"/>
    </font>
    <font>
      <b/>
      <sz val="7"/>
      <color rgb="FFFFFFFF"/>
      <name val="Arial"/>
      <family val="2"/>
    </font>
    <font>
      <b/>
      <sz val="6"/>
      <color rgb="FF000000"/>
      <name val="Arial"/>
      <family val="2"/>
    </font>
    <font>
      <sz val="10"/>
      <color theme="1"/>
      <name val="Calibri"/>
      <family val="2"/>
      <scheme val="minor"/>
    </font>
    <font>
      <b/>
      <u/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0000"/>
      <name val="Arial"/>
      <family val="2"/>
    </font>
    <font>
      <b/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89">
    <xf numFmtId="0" fontId="0" fillId="0" borderId="0" xfId="0"/>
    <xf numFmtId="3" fontId="4" fillId="2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 wrapText="1"/>
    </xf>
    <xf numFmtId="3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3" fontId="4" fillId="3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4" borderId="5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21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 indent="1"/>
    </xf>
    <xf numFmtId="0" fontId="6" fillId="0" borderId="1" xfId="0" applyFont="1" applyBorder="1" applyAlignment="1">
      <alignment vertical="center" wrapText="1"/>
    </xf>
    <xf numFmtId="0" fontId="11" fillId="0" borderId="0" xfId="0" applyFont="1"/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12" fillId="0" borderId="0" xfId="0" applyFont="1"/>
    <xf numFmtId="0" fontId="4" fillId="3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1" fillId="3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0" fontId="21" fillId="0" borderId="0" xfId="0" applyFont="1"/>
    <xf numFmtId="3" fontId="7" fillId="0" borderId="2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4" fillId="3" borderId="0" xfId="0" applyNumberFormat="1" applyFont="1" applyFill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3" fontId="7" fillId="3" borderId="0" xfId="0" applyNumberFormat="1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1" fillId="2" borderId="0" xfId="0" applyFont="1" applyFill="1"/>
    <xf numFmtId="0" fontId="21" fillId="4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9" fillId="0" borderId="0" xfId="0" applyFont="1" applyAlignment="1">
      <alignment horizontal="left" vertical="center" indent="7"/>
    </xf>
    <xf numFmtId="3" fontId="7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4" fillId="0" borderId="2" xfId="0" applyFont="1" applyBorder="1" applyAlignment="1">
      <alignment vertical="center"/>
    </xf>
    <xf numFmtId="0" fontId="0" fillId="0" borderId="0" xfId="0" applyFont="1" applyAlignment="1"/>
    <xf numFmtId="0" fontId="7" fillId="0" borderId="6" xfId="0" applyFont="1" applyBorder="1" applyAlignment="1">
      <alignment vertical="center"/>
    </xf>
    <xf numFmtId="3" fontId="7" fillId="0" borderId="6" xfId="0" applyNumberFormat="1" applyFont="1" applyBorder="1" applyAlignment="1">
      <alignment horizontal="right" vertical="center"/>
    </xf>
    <xf numFmtId="0" fontId="6" fillId="5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indent="2"/>
    </xf>
    <xf numFmtId="0" fontId="3" fillId="4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4" fillId="5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3" fontId="7" fillId="5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164" fontId="4" fillId="2" borderId="0" xfId="0" applyNumberFormat="1" applyFont="1" applyFill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0" fontId="7" fillId="0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164" fontId="4" fillId="2" borderId="0" xfId="2" applyNumberFormat="1" applyFont="1" applyFill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4" fillId="0" borderId="0" xfId="2" applyNumberFormat="1" applyFont="1" applyFill="1" applyAlignment="1">
      <alignment horizontal="center" vertical="center"/>
    </xf>
    <xf numFmtId="164" fontId="4" fillId="5" borderId="0" xfId="2" applyNumberFormat="1" applyFont="1" applyFill="1" applyAlignment="1">
      <alignment horizontal="center" vertical="center"/>
    </xf>
    <xf numFmtId="164" fontId="4" fillId="2" borderId="0" xfId="2" applyNumberFormat="1" applyFont="1" applyFill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 wrapText="1"/>
    </xf>
    <xf numFmtId="164" fontId="4" fillId="0" borderId="0" xfId="2" applyNumberFormat="1" applyFont="1" applyAlignment="1">
      <alignment horizontal="center" vertical="center" wrapText="1"/>
    </xf>
    <xf numFmtId="164" fontId="4" fillId="3" borderId="0" xfId="2" applyNumberFormat="1" applyFont="1" applyFill="1" applyAlignment="1">
      <alignment horizontal="center" vertical="center" wrapText="1"/>
    </xf>
    <xf numFmtId="164" fontId="7" fillId="2" borderId="2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Alignment="1">
      <alignment horizontal="center" vertical="center" wrapText="1"/>
    </xf>
    <xf numFmtId="164" fontId="7" fillId="2" borderId="0" xfId="2" applyNumberFormat="1" applyFont="1" applyFill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A1B47-7817-4E47-ABAF-DC0C6D176B54}">
  <dimension ref="B2:D61"/>
  <sheetViews>
    <sheetView showGridLines="0" tabSelected="1" workbookViewId="0"/>
  </sheetViews>
  <sheetFormatPr baseColWidth="10" defaultRowHeight="15" x14ac:dyDescent="0.25"/>
  <cols>
    <col min="1" max="1" width="3.7109375" customWidth="1"/>
    <col min="2" max="2" width="55" style="52" bestFit="1" customWidth="1"/>
  </cols>
  <sheetData>
    <row r="2" spans="2:4" ht="27.75" customHeight="1" x14ac:dyDescent="0.25">
      <c r="B2" s="164" t="s">
        <v>267</v>
      </c>
      <c r="C2" s="164"/>
      <c r="D2" s="164"/>
    </row>
    <row r="3" spans="2:4" x14ac:dyDescent="0.25">
      <c r="B3" s="165"/>
      <c r="C3" s="165"/>
      <c r="D3" s="165"/>
    </row>
    <row r="4" spans="2:4" x14ac:dyDescent="0.25">
      <c r="B4" s="12"/>
      <c r="C4" s="12"/>
      <c r="D4" s="12"/>
    </row>
    <row r="5" spans="2:4" x14ac:dyDescent="0.25">
      <c r="B5" s="98" t="s">
        <v>100</v>
      </c>
      <c r="C5" s="97" t="s">
        <v>266</v>
      </c>
      <c r="D5" s="97" t="s">
        <v>209</v>
      </c>
    </row>
    <row r="6" spans="2:4" x14ac:dyDescent="0.25">
      <c r="B6" s="31" t="s">
        <v>17</v>
      </c>
      <c r="C6" s="55"/>
      <c r="D6" s="55"/>
    </row>
    <row r="7" spans="2:4" x14ac:dyDescent="0.25">
      <c r="B7" s="31" t="s">
        <v>18</v>
      </c>
      <c r="C7" s="55"/>
      <c r="D7" s="55"/>
    </row>
    <row r="8" spans="2:4" x14ac:dyDescent="0.25">
      <c r="B8" s="15" t="s">
        <v>19</v>
      </c>
      <c r="C8" s="79">
        <v>168509</v>
      </c>
      <c r="D8" s="79">
        <v>308037</v>
      </c>
    </row>
    <row r="9" spans="2:4" x14ac:dyDescent="0.25">
      <c r="B9" s="15" t="s">
        <v>20</v>
      </c>
      <c r="C9" s="79">
        <v>3808</v>
      </c>
      <c r="D9" s="79">
        <v>51076</v>
      </c>
    </row>
    <row r="10" spans="2:4" x14ac:dyDescent="0.25">
      <c r="B10" s="15" t="s">
        <v>21</v>
      </c>
      <c r="C10" s="79">
        <v>1617</v>
      </c>
      <c r="D10" s="79">
        <v>6574</v>
      </c>
    </row>
    <row r="11" spans="2:4" x14ac:dyDescent="0.25">
      <c r="B11" s="15" t="s">
        <v>22</v>
      </c>
      <c r="C11" s="79">
        <v>2142</v>
      </c>
      <c r="D11" s="79">
        <v>37612</v>
      </c>
    </row>
    <row r="12" spans="2:4" x14ac:dyDescent="0.25">
      <c r="B12" s="15" t="s">
        <v>210</v>
      </c>
      <c r="C12" s="79">
        <v>745</v>
      </c>
      <c r="D12" s="33">
        <v>26884</v>
      </c>
    </row>
    <row r="13" spans="2:4" x14ac:dyDescent="0.25">
      <c r="B13" s="15" t="s">
        <v>23</v>
      </c>
      <c r="C13" s="33">
        <v>12998</v>
      </c>
      <c r="D13" s="33">
        <v>100709</v>
      </c>
    </row>
    <row r="14" spans="2:4" x14ac:dyDescent="0.25">
      <c r="B14" s="15" t="s">
        <v>24</v>
      </c>
      <c r="C14" s="79">
        <v>258</v>
      </c>
      <c r="D14" s="79">
        <v>857</v>
      </c>
    </row>
    <row r="15" spans="2:4" x14ac:dyDescent="0.25">
      <c r="B15" s="15" t="s">
        <v>25</v>
      </c>
      <c r="C15" s="33">
        <v>26</v>
      </c>
      <c r="D15" s="33">
        <v>34</v>
      </c>
    </row>
    <row r="16" spans="2:4" x14ac:dyDescent="0.25">
      <c r="B16" s="15" t="s">
        <v>26</v>
      </c>
      <c r="C16" s="33" t="s">
        <v>16</v>
      </c>
      <c r="D16" s="33">
        <v>2533</v>
      </c>
    </row>
    <row r="17" spans="2:4" x14ac:dyDescent="0.25">
      <c r="B17" s="15" t="s">
        <v>27</v>
      </c>
      <c r="C17" s="33">
        <v>2457</v>
      </c>
      <c r="D17" s="79">
        <v>31309</v>
      </c>
    </row>
    <row r="18" spans="2:4" x14ac:dyDescent="0.25">
      <c r="B18" s="15" t="s">
        <v>28</v>
      </c>
      <c r="C18" s="79">
        <v>932</v>
      </c>
      <c r="D18" s="79">
        <v>4756</v>
      </c>
    </row>
    <row r="19" spans="2:4" ht="15.75" thickBot="1" x14ac:dyDescent="0.3">
      <c r="B19" s="36" t="s">
        <v>30</v>
      </c>
      <c r="C19" s="33" t="s">
        <v>16</v>
      </c>
      <c r="D19" s="33">
        <v>192</v>
      </c>
    </row>
    <row r="20" spans="2:4" ht="15.75" thickBot="1" x14ac:dyDescent="0.3">
      <c r="B20" s="21" t="s">
        <v>31</v>
      </c>
      <c r="C20" s="81">
        <f>+SUM(C8:C19)</f>
        <v>193492</v>
      </c>
      <c r="D20" s="81">
        <f>+SUM(D8:D19)</f>
        <v>570573</v>
      </c>
    </row>
    <row r="21" spans="2:4" x14ac:dyDescent="0.25">
      <c r="B21" s="31" t="s">
        <v>32</v>
      </c>
      <c r="C21" s="55"/>
      <c r="D21" s="55"/>
    </row>
    <row r="22" spans="2:4" x14ac:dyDescent="0.25">
      <c r="B22" s="15" t="s">
        <v>21</v>
      </c>
      <c r="C22" s="79">
        <v>34</v>
      </c>
      <c r="D22" s="33">
        <v>3135</v>
      </c>
    </row>
    <row r="23" spans="2:4" x14ac:dyDescent="0.25">
      <c r="B23" s="15" t="s">
        <v>33</v>
      </c>
      <c r="C23" s="79">
        <v>72</v>
      </c>
      <c r="D23" s="79">
        <v>6340</v>
      </c>
    </row>
    <row r="24" spans="2:4" x14ac:dyDescent="0.25">
      <c r="B24" s="15" t="s">
        <v>26</v>
      </c>
      <c r="C24" s="79" t="s">
        <v>16</v>
      </c>
      <c r="D24" s="79">
        <v>8405</v>
      </c>
    </row>
    <row r="25" spans="2:4" x14ac:dyDescent="0.25">
      <c r="B25" s="15" t="s">
        <v>25</v>
      </c>
      <c r="C25" s="33">
        <v>174</v>
      </c>
      <c r="D25" s="33">
        <v>416</v>
      </c>
    </row>
    <row r="26" spans="2:4" x14ac:dyDescent="0.25">
      <c r="B26" s="15" t="s">
        <v>34</v>
      </c>
      <c r="C26" s="79" t="s">
        <v>16</v>
      </c>
      <c r="D26" s="79">
        <v>56421</v>
      </c>
    </row>
    <row r="27" spans="2:4" x14ac:dyDescent="0.25">
      <c r="B27" s="15" t="s">
        <v>27</v>
      </c>
      <c r="C27" s="79">
        <v>10758</v>
      </c>
      <c r="D27" s="79">
        <v>50282</v>
      </c>
    </row>
    <row r="28" spans="2:4" x14ac:dyDescent="0.25">
      <c r="B28" s="15" t="s">
        <v>28</v>
      </c>
      <c r="C28" s="79">
        <v>3295</v>
      </c>
      <c r="D28" s="79">
        <v>26308</v>
      </c>
    </row>
    <row r="29" spans="2:4" x14ac:dyDescent="0.25">
      <c r="B29" s="15" t="s">
        <v>29</v>
      </c>
      <c r="C29" s="79" t="s">
        <v>16</v>
      </c>
      <c r="D29" s="79">
        <v>4572</v>
      </c>
    </row>
    <row r="30" spans="2:4" x14ac:dyDescent="0.25">
      <c r="B30" s="15" t="s">
        <v>30</v>
      </c>
      <c r="C30" s="33">
        <v>9</v>
      </c>
      <c r="D30" s="33">
        <v>286</v>
      </c>
    </row>
    <row r="31" spans="2:4" ht="15.75" thickBot="1" x14ac:dyDescent="0.3">
      <c r="B31" s="36" t="s">
        <v>35</v>
      </c>
      <c r="C31" s="82">
        <v>4050</v>
      </c>
      <c r="D31" s="82">
        <v>122322</v>
      </c>
    </row>
    <row r="32" spans="2:4" ht="15.75" thickBot="1" x14ac:dyDescent="0.3">
      <c r="B32" s="21" t="s">
        <v>36</v>
      </c>
      <c r="C32" s="81">
        <f>+SUM(C22:C31)</f>
        <v>18392</v>
      </c>
      <c r="D32" s="81">
        <f>+SUM(D22:D31)</f>
        <v>278487</v>
      </c>
    </row>
    <row r="33" spans="2:4" ht="15.75" thickBot="1" x14ac:dyDescent="0.3">
      <c r="B33" s="95" t="s">
        <v>37</v>
      </c>
      <c r="C33" s="96">
        <f>+C20+C32</f>
        <v>211884</v>
      </c>
      <c r="D33" s="96">
        <f>+D20+D32</f>
        <v>849060</v>
      </c>
    </row>
    <row r="34" spans="2:4" ht="15.75" thickTop="1" x14ac:dyDescent="0.25">
      <c r="B34" s="31" t="s">
        <v>38</v>
      </c>
      <c r="C34" s="55"/>
      <c r="D34" s="55"/>
    </row>
    <row r="35" spans="2:4" ht="22.5" x14ac:dyDescent="0.25">
      <c r="B35" s="15" t="s">
        <v>39</v>
      </c>
      <c r="C35" s="79">
        <v>67921</v>
      </c>
      <c r="D35" s="79">
        <v>77335</v>
      </c>
    </row>
    <row r="36" spans="2:4" ht="15.75" thickBot="1" x14ac:dyDescent="0.3">
      <c r="B36" s="36" t="s">
        <v>40</v>
      </c>
      <c r="C36" s="82">
        <v>22507</v>
      </c>
      <c r="D36" s="82">
        <v>88707</v>
      </c>
    </row>
    <row r="37" spans="2:4" ht="15.75" thickBot="1" x14ac:dyDescent="0.3">
      <c r="B37" s="95" t="s">
        <v>41</v>
      </c>
      <c r="C37" s="96">
        <f>+SUM(C35:C36)</f>
        <v>90428</v>
      </c>
      <c r="D37" s="96">
        <f>+SUM(D35:D36)</f>
        <v>166042</v>
      </c>
    </row>
    <row r="38" spans="2:4" ht="15.75" thickTop="1" x14ac:dyDescent="0.25">
      <c r="B38" s="31" t="s">
        <v>42</v>
      </c>
      <c r="C38" s="55"/>
      <c r="D38" s="55"/>
    </row>
    <row r="39" spans="2:4" x14ac:dyDescent="0.25">
      <c r="B39" s="31" t="s">
        <v>43</v>
      </c>
      <c r="C39" s="55"/>
      <c r="D39" s="55"/>
    </row>
    <row r="40" spans="2:4" x14ac:dyDescent="0.25">
      <c r="B40" s="15" t="s">
        <v>44</v>
      </c>
      <c r="C40" s="79">
        <v>45237</v>
      </c>
      <c r="D40" s="79">
        <v>403165</v>
      </c>
    </row>
    <row r="41" spans="2:4" x14ac:dyDescent="0.25">
      <c r="B41" s="15" t="s">
        <v>45</v>
      </c>
      <c r="C41" s="79">
        <v>807</v>
      </c>
      <c r="D41" s="33">
        <v>18109</v>
      </c>
    </row>
    <row r="42" spans="2:4" x14ac:dyDescent="0.25">
      <c r="B42" s="15" t="s">
        <v>46</v>
      </c>
      <c r="C42" s="79">
        <v>43857</v>
      </c>
      <c r="D42" s="79">
        <v>59614</v>
      </c>
    </row>
    <row r="43" spans="2:4" x14ac:dyDescent="0.25">
      <c r="B43" s="15" t="s">
        <v>47</v>
      </c>
      <c r="C43" s="79">
        <v>1486</v>
      </c>
      <c r="D43" s="79">
        <v>2936</v>
      </c>
    </row>
    <row r="44" spans="2:4" x14ac:dyDescent="0.25">
      <c r="B44" s="15" t="s">
        <v>48</v>
      </c>
      <c r="C44" s="79">
        <v>99</v>
      </c>
      <c r="D44" s="79">
        <v>4146</v>
      </c>
    </row>
    <row r="45" spans="2:4" x14ac:dyDescent="0.25">
      <c r="B45" s="15" t="s">
        <v>49</v>
      </c>
      <c r="C45" s="33" t="s">
        <v>16</v>
      </c>
      <c r="D45" s="33">
        <v>605</v>
      </c>
    </row>
    <row r="46" spans="2:4" x14ac:dyDescent="0.25">
      <c r="B46" s="15" t="s">
        <v>30</v>
      </c>
      <c r="C46" s="33">
        <v>16</v>
      </c>
      <c r="D46" s="79">
        <v>74</v>
      </c>
    </row>
    <row r="47" spans="2:4" ht="15.75" thickBot="1" x14ac:dyDescent="0.3">
      <c r="B47" s="36" t="s">
        <v>50</v>
      </c>
      <c r="C47" s="33">
        <v>73</v>
      </c>
      <c r="D47" s="33">
        <v>264</v>
      </c>
    </row>
    <row r="48" spans="2:4" ht="15.75" thickBot="1" x14ac:dyDescent="0.3">
      <c r="B48" s="21" t="s">
        <v>51</v>
      </c>
      <c r="C48" s="81">
        <f>+SUM(C40:C47)</f>
        <v>91575</v>
      </c>
      <c r="D48" s="81">
        <f>+SUM(D40:D47)</f>
        <v>488913</v>
      </c>
    </row>
    <row r="49" spans="2:4" x14ac:dyDescent="0.25">
      <c r="B49" s="31" t="s">
        <v>52</v>
      </c>
      <c r="C49" s="55"/>
      <c r="D49" s="55"/>
    </row>
    <row r="50" spans="2:4" x14ac:dyDescent="0.25">
      <c r="B50" s="15" t="s">
        <v>47</v>
      </c>
      <c r="C50" s="79">
        <v>7932</v>
      </c>
      <c r="D50" s="79">
        <v>40168</v>
      </c>
    </row>
    <row r="51" spans="2:4" x14ac:dyDescent="0.25">
      <c r="B51" s="15" t="s">
        <v>44</v>
      </c>
      <c r="C51" s="79">
        <v>21195</v>
      </c>
      <c r="D51" s="79">
        <v>106053</v>
      </c>
    </row>
    <row r="52" spans="2:4" x14ac:dyDescent="0.25">
      <c r="B52" s="15" t="s">
        <v>45</v>
      </c>
      <c r="C52" s="79">
        <v>55</v>
      </c>
      <c r="D52" s="33">
        <v>6593</v>
      </c>
    </row>
    <row r="53" spans="2:4" x14ac:dyDescent="0.25">
      <c r="B53" s="15" t="s">
        <v>48</v>
      </c>
      <c r="C53" s="79">
        <v>138</v>
      </c>
      <c r="D53" s="79">
        <v>3303</v>
      </c>
    </row>
    <row r="54" spans="2:4" x14ac:dyDescent="0.25">
      <c r="B54" s="15" t="s">
        <v>53</v>
      </c>
      <c r="C54" s="79" t="s">
        <v>16</v>
      </c>
      <c r="D54" s="79">
        <v>30069</v>
      </c>
    </row>
    <row r="55" spans="2:4" x14ac:dyDescent="0.25">
      <c r="B55" s="15" t="s">
        <v>50</v>
      </c>
      <c r="C55" s="79">
        <v>484</v>
      </c>
      <c r="D55" s="79">
        <v>5557</v>
      </c>
    </row>
    <row r="56" spans="2:4" x14ac:dyDescent="0.25">
      <c r="B56" s="15" t="s">
        <v>54</v>
      </c>
      <c r="C56" s="33">
        <v>1</v>
      </c>
      <c r="D56" s="33">
        <v>846</v>
      </c>
    </row>
    <row r="57" spans="2:4" ht="15.75" thickBot="1" x14ac:dyDescent="0.3">
      <c r="B57" s="36" t="s">
        <v>30</v>
      </c>
      <c r="C57" s="79">
        <v>76</v>
      </c>
      <c r="D57" s="33">
        <v>1516</v>
      </c>
    </row>
    <row r="58" spans="2:4" ht="15.75" thickBot="1" x14ac:dyDescent="0.3">
      <c r="B58" s="21" t="s">
        <v>55</v>
      </c>
      <c r="C58" s="81">
        <f>+SUM(C50:C57)</f>
        <v>29881</v>
      </c>
      <c r="D58" s="81">
        <f>+SUM(D50:D57)</f>
        <v>194105</v>
      </c>
    </row>
    <row r="59" spans="2:4" ht="15.75" thickBot="1" x14ac:dyDescent="0.3">
      <c r="B59" s="21" t="s">
        <v>56</v>
      </c>
      <c r="C59" s="81">
        <f>+C48+C58</f>
        <v>121456</v>
      </c>
      <c r="D59" s="81">
        <f>+D48+D58</f>
        <v>683018</v>
      </c>
    </row>
    <row r="60" spans="2:4" ht="15.75" thickBot="1" x14ac:dyDescent="0.3">
      <c r="B60" s="95" t="s">
        <v>57</v>
      </c>
      <c r="C60" s="96">
        <f>+C37+C59</f>
        <v>211884</v>
      </c>
      <c r="D60" s="96">
        <f>+D37+D59</f>
        <v>849060</v>
      </c>
    </row>
    <row r="61" spans="2:4" ht="15.75" thickTop="1" x14ac:dyDescent="0.25"/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6FC97-14DF-471B-9578-018487E54969}">
  <dimension ref="B2:J13"/>
  <sheetViews>
    <sheetView showGridLines="0" workbookViewId="0"/>
  </sheetViews>
  <sheetFormatPr baseColWidth="10" defaultRowHeight="15" x14ac:dyDescent="0.25"/>
  <cols>
    <col min="1" max="1" width="3.7109375" customWidth="1"/>
    <col min="2" max="2" width="25.140625" style="52" bestFit="1" customWidth="1"/>
    <col min="4" max="4" width="16.28515625" bestFit="1" customWidth="1"/>
  </cols>
  <sheetData>
    <row r="2" spans="2:10" x14ac:dyDescent="0.25">
      <c r="B2" s="53" t="s">
        <v>230</v>
      </c>
    </row>
    <row r="4" spans="2:10" ht="27" x14ac:dyDescent="0.25">
      <c r="B4" s="140" t="s">
        <v>288</v>
      </c>
      <c r="C4" s="46" t="s">
        <v>129</v>
      </c>
      <c r="D4" s="46" t="s">
        <v>130</v>
      </c>
      <c r="E4" s="46" t="s">
        <v>131</v>
      </c>
      <c r="F4" s="46" t="s">
        <v>132</v>
      </c>
      <c r="G4" s="46" t="s">
        <v>133</v>
      </c>
      <c r="H4" s="46" t="s">
        <v>134</v>
      </c>
      <c r="I4" s="46" t="s">
        <v>119</v>
      </c>
      <c r="J4" s="46" t="s">
        <v>13</v>
      </c>
    </row>
    <row r="5" spans="2:10" x14ac:dyDescent="0.25">
      <c r="B5" s="3" t="s">
        <v>64</v>
      </c>
      <c r="C5" s="14">
        <v>-7804</v>
      </c>
      <c r="D5" s="14">
        <v>3317</v>
      </c>
      <c r="E5" s="17">
        <v>-486</v>
      </c>
      <c r="F5" s="17">
        <v>-463</v>
      </c>
      <c r="G5" s="17">
        <v>-15</v>
      </c>
      <c r="H5" s="17">
        <v>-240</v>
      </c>
      <c r="I5" s="20">
        <v>428</v>
      </c>
      <c r="J5" s="14">
        <f>+SUM(C5:I5)</f>
        <v>-5263</v>
      </c>
    </row>
    <row r="6" spans="2:10" ht="15.75" thickBot="1" x14ac:dyDescent="0.3">
      <c r="B6" s="65" t="s">
        <v>102</v>
      </c>
      <c r="C6" s="47">
        <v>136</v>
      </c>
      <c r="D6" s="47">
        <v>38</v>
      </c>
      <c r="E6" s="47">
        <v>12</v>
      </c>
      <c r="F6" s="47">
        <v>175</v>
      </c>
      <c r="G6" s="47" t="s">
        <v>16</v>
      </c>
      <c r="H6" s="47">
        <v>4</v>
      </c>
      <c r="I6" s="48">
        <v>52</v>
      </c>
      <c r="J6" s="47">
        <f t="shared" ref="J6:J7" si="0">+SUM(C6:I6)</f>
        <v>417</v>
      </c>
    </row>
    <row r="7" spans="2:10" ht="15.75" thickBot="1" x14ac:dyDescent="0.3">
      <c r="B7" s="6" t="s">
        <v>15</v>
      </c>
      <c r="C7" s="28">
        <f>+SUM(C5:C6)</f>
        <v>-7668</v>
      </c>
      <c r="D7" s="28">
        <f t="shared" ref="D7:I7" si="1">+SUM(D5:D6)</f>
        <v>3355</v>
      </c>
      <c r="E7" s="28">
        <f t="shared" si="1"/>
        <v>-474</v>
      </c>
      <c r="F7" s="28">
        <f t="shared" si="1"/>
        <v>-288</v>
      </c>
      <c r="G7" s="28">
        <f t="shared" si="1"/>
        <v>-15</v>
      </c>
      <c r="H7" s="28">
        <f t="shared" si="1"/>
        <v>-236</v>
      </c>
      <c r="I7" s="28">
        <f t="shared" si="1"/>
        <v>480</v>
      </c>
      <c r="J7" s="28">
        <f t="shared" si="0"/>
        <v>-4846</v>
      </c>
    </row>
    <row r="8" spans="2:10" x14ac:dyDescent="0.25">
      <c r="B8" s="139"/>
    </row>
    <row r="9" spans="2:10" ht="27" x14ac:dyDescent="0.25">
      <c r="B9" s="64" t="s">
        <v>289</v>
      </c>
      <c r="C9" s="46" t="s">
        <v>129</v>
      </c>
      <c r="D9" s="46" t="s">
        <v>130</v>
      </c>
      <c r="E9" s="46" t="s">
        <v>131</v>
      </c>
      <c r="F9" s="46" t="s">
        <v>132</v>
      </c>
      <c r="G9" s="46" t="s">
        <v>133</v>
      </c>
      <c r="H9" s="46" t="s">
        <v>134</v>
      </c>
      <c r="I9" s="46" t="s">
        <v>119</v>
      </c>
      <c r="J9" s="46" t="s">
        <v>13</v>
      </c>
    </row>
    <row r="10" spans="2:10" x14ac:dyDescent="0.25">
      <c r="B10" s="3" t="s">
        <v>64</v>
      </c>
      <c r="C10" s="17">
        <v>240</v>
      </c>
      <c r="D10" s="14">
        <v>6537</v>
      </c>
      <c r="E10" s="14">
        <v>3711</v>
      </c>
      <c r="F10" s="17">
        <v>495</v>
      </c>
      <c r="G10" s="17">
        <v>-126</v>
      </c>
      <c r="H10" s="17">
        <v>-404</v>
      </c>
      <c r="I10" s="20">
        <v>473</v>
      </c>
      <c r="J10" s="14">
        <f>+SUM(C10:I10)</f>
        <v>10926</v>
      </c>
    </row>
    <row r="11" spans="2:10" ht="15.75" thickBot="1" x14ac:dyDescent="0.3">
      <c r="B11" s="65" t="s">
        <v>102</v>
      </c>
      <c r="C11" s="47">
        <v>131</v>
      </c>
      <c r="D11" s="47">
        <v>47</v>
      </c>
      <c r="E11" s="47">
        <v>7</v>
      </c>
      <c r="F11" s="47">
        <v>187</v>
      </c>
      <c r="G11" s="47">
        <v>3</v>
      </c>
      <c r="H11" s="47">
        <v>3</v>
      </c>
      <c r="I11" s="48">
        <v>47</v>
      </c>
      <c r="J11" s="47">
        <f t="shared" ref="J11:J12" si="2">+SUM(C11:I11)</f>
        <v>425</v>
      </c>
    </row>
    <row r="12" spans="2:10" ht="15.75" thickBot="1" x14ac:dyDescent="0.3">
      <c r="B12" s="6" t="s">
        <v>15</v>
      </c>
      <c r="C12" s="29">
        <f>+SUM(C10:C11)</f>
        <v>371</v>
      </c>
      <c r="D12" s="29">
        <f t="shared" ref="D12:I12" si="3">+SUM(D10:D11)</f>
        <v>6584</v>
      </c>
      <c r="E12" s="29">
        <f t="shared" si="3"/>
        <v>3718</v>
      </c>
      <c r="F12" s="29">
        <f t="shared" si="3"/>
        <v>682</v>
      </c>
      <c r="G12" s="29">
        <f t="shared" si="3"/>
        <v>-123</v>
      </c>
      <c r="H12" s="29">
        <f t="shared" si="3"/>
        <v>-401</v>
      </c>
      <c r="I12" s="29">
        <f t="shared" si="3"/>
        <v>520</v>
      </c>
      <c r="J12" s="28">
        <f t="shared" si="2"/>
        <v>11351</v>
      </c>
    </row>
    <row r="13" spans="2:10" ht="15.75" thickBot="1" x14ac:dyDescent="0.3">
      <c r="B13" s="62" t="s">
        <v>135</v>
      </c>
      <c r="C13" s="162">
        <f>+C7/C12-1</f>
        <v>-21.668463611859838</v>
      </c>
      <c r="D13" s="162">
        <f t="shared" ref="D13:J13" si="4">+D7/D12-1</f>
        <v>-0.49043134872417982</v>
      </c>
      <c r="E13" s="162">
        <f t="shared" si="4"/>
        <v>-1.1274878967186659</v>
      </c>
      <c r="F13" s="162">
        <f t="shared" si="4"/>
        <v>-1.4222873900293256</v>
      </c>
      <c r="G13" s="162">
        <f t="shared" si="4"/>
        <v>-0.87804878048780488</v>
      </c>
      <c r="H13" s="162">
        <f t="shared" si="4"/>
        <v>-0.41147132169576062</v>
      </c>
      <c r="I13" s="162">
        <f t="shared" si="4"/>
        <v>-7.6923076923076872E-2</v>
      </c>
      <c r="J13" s="162">
        <f t="shared" si="4"/>
        <v>-1.4269227380847502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F8D4-FD07-4539-88A5-8B5F2CC27393}">
  <dimension ref="B2:G15"/>
  <sheetViews>
    <sheetView showGridLines="0" workbookViewId="0"/>
  </sheetViews>
  <sheetFormatPr baseColWidth="10" defaultRowHeight="15" x14ac:dyDescent="0.25"/>
  <cols>
    <col min="1" max="1" width="3.7109375" customWidth="1"/>
    <col min="2" max="2" width="41.5703125" style="52" customWidth="1"/>
    <col min="3" max="6" width="14.5703125" style="24" customWidth="1"/>
    <col min="7" max="7" width="14.5703125" customWidth="1"/>
  </cols>
  <sheetData>
    <row r="2" spans="2:7" x14ac:dyDescent="0.25">
      <c r="B2" s="66" t="s">
        <v>136</v>
      </c>
    </row>
    <row r="4" spans="2:7" ht="33.75" x14ac:dyDescent="0.25">
      <c r="B4" s="87"/>
      <c r="C4" s="131" t="s">
        <v>137</v>
      </c>
      <c r="D4" s="131" t="s">
        <v>138</v>
      </c>
      <c r="E4" s="40" t="s">
        <v>139</v>
      </c>
      <c r="F4" s="131" t="s">
        <v>140</v>
      </c>
      <c r="G4" s="40" t="s">
        <v>141</v>
      </c>
    </row>
    <row r="5" spans="2:7" x14ac:dyDescent="0.25">
      <c r="B5" s="60" t="s">
        <v>128</v>
      </c>
      <c r="C5" s="14">
        <v>7210</v>
      </c>
      <c r="D5" s="17">
        <v>-33</v>
      </c>
      <c r="E5" s="14">
        <v>2020</v>
      </c>
      <c r="F5" s="17">
        <v>-20</v>
      </c>
      <c r="G5" s="14">
        <f>+SUM(C5:F5)</f>
        <v>9177</v>
      </c>
    </row>
    <row r="6" spans="2:7" ht="15.75" thickBot="1" x14ac:dyDescent="0.3">
      <c r="B6" s="63" t="s">
        <v>142</v>
      </c>
      <c r="C6" s="49">
        <v>-2319</v>
      </c>
      <c r="D6" s="27">
        <v>51</v>
      </c>
      <c r="E6" s="49">
        <v>-2191</v>
      </c>
      <c r="F6" s="27" t="s">
        <v>5</v>
      </c>
      <c r="G6" s="49">
        <f>+SUM(C6:F6)</f>
        <v>-4459</v>
      </c>
    </row>
    <row r="7" spans="2:7" ht="15.75" thickBot="1" x14ac:dyDescent="0.3">
      <c r="B7" s="6" t="s">
        <v>262</v>
      </c>
      <c r="C7" s="28">
        <f>+SUM(C5:C6)</f>
        <v>4891</v>
      </c>
      <c r="D7" s="28">
        <f t="shared" ref="D7:F7" si="0">+SUM(D5:D6)</f>
        <v>18</v>
      </c>
      <c r="E7" s="28">
        <f t="shared" si="0"/>
        <v>-171</v>
      </c>
      <c r="F7" s="28">
        <f t="shared" si="0"/>
        <v>-20</v>
      </c>
      <c r="G7" s="28">
        <f t="shared" ref="G7:G14" si="1">+SUM(C7:F7)</f>
        <v>4718</v>
      </c>
    </row>
    <row r="8" spans="2:7" x14ac:dyDescent="0.25">
      <c r="B8" s="67" t="s">
        <v>143</v>
      </c>
      <c r="C8" s="25">
        <v>-6759</v>
      </c>
      <c r="D8" s="30">
        <v>-97</v>
      </c>
      <c r="E8" s="30" t="s">
        <v>5</v>
      </c>
      <c r="F8" s="30" t="s">
        <v>5</v>
      </c>
      <c r="G8" s="25">
        <f t="shared" si="1"/>
        <v>-6856</v>
      </c>
    </row>
    <row r="9" spans="2:7" x14ac:dyDescent="0.25">
      <c r="B9" s="60" t="s">
        <v>144</v>
      </c>
      <c r="C9" s="14">
        <v>-2219</v>
      </c>
      <c r="D9" s="17">
        <v>7</v>
      </c>
      <c r="E9" s="17" t="s">
        <v>5</v>
      </c>
      <c r="F9" s="17">
        <v>31</v>
      </c>
      <c r="G9" s="14">
        <f t="shared" si="1"/>
        <v>-2181</v>
      </c>
    </row>
    <row r="10" spans="2:7" x14ac:dyDescent="0.25">
      <c r="B10" s="67" t="s">
        <v>145</v>
      </c>
      <c r="C10" s="25">
        <v>-1058</v>
      </c>
      <c r="D10" s="30">
        <v>11</v>
      </c>
      <c r="E10" s="30" t="s">
        <v>5</v>
      </c>
      <c r="F10" s="30" t="s">
        <v>5</v>
      </c>
      <c r="G10" s="25">
        <f t="shared" si="1"/>
        <v>-1047</v>
      </c>
    </row>
    <row r="11" spans="2:7" ht="15.75" thickBot="1" x14ac:dyDescent="0.3">
      <c r="B11" s="61" t="s">
        <v>263</v>
      </c>
      <c r="C11" s="43">
        <v>-118</v>
      </c>
      <c r="D11" s="43">
        <v>-2</v>
      </c>
      <c r="E11" s="43">
        <v>79</v>
      </c>
      <c r="F11" s="43">
        <v>-11</v>
      </c>
      <c r="G11" s="43">
        <f t="shared" si="1"/>
        <v>-52</v>
      </c>
    </row>
    <row r="12" spans="2:7" ht="15.75" thickBot="1" x14ac:dyDescent="0.3">
      <c r="B12" s="141" t="s">
        <v>213</v>
      </c>
      <c r="C12" s="136">
        <f>+SUM(C7:C11)</f>
        <v>-5263</v>
      </c>
      <c r="D12" s="136">
        <f t="shared" ref="D12:F12" si="2">+SUM(D7:D11)</f>
        <v>-63</v>
      </c>
      <c r="E12" s="136">
        <f t="shared" si="2"/>
        <v>-92</v>
      </c>
      <c r="F12" s="136">
        <f t="shared" si="2"/>
        <v>0</v>
      </c>
      <c r="G12" s="136">
        <f t="shared" si="1"/>
        <v>-5418</v>
      </c>
    </row>
    <row r="13" spans="2:7" ht="15.75" thickBot="1" x14ac:dyDescent="0.3">
      <c r="B13" s="61" t="s">
        <v>65</v>
      </c>
      <c r="C13" s="32">
        <v>-2078</v>
      </c>
      <c r="D13" s="43">
        <v>36</v>
      </c>
      <c r="E13" s="43" t="s">
        <v>5</v>
      </c>
      <c r="F13" s="43" t="s">
        <v>5</v>
      </c>
      <c r="G13" s="32">
        <f t="shared" si="1"/>
        <v>-2042</v>
      </c>
    </row>
    <row r="14" spans="2:7" ht="15.75" thickBot="1" x14ac:dyDescent="0.3">
      <c r="B14" s="141" t="s">
        <v>264</v>
      </c>
      <c r="C14" s="136">
        <f>+SUM(C12:C13)</f>
        <v>-7341</v>
      </c>
      <c r="D14" s="136">
        <f t="shared" ref="D14:F14" si="3">+SUM(D12:D13)</f>
        <v>-27</v>
      </c>
      <c r="E14" s="136">
        <f t="shared" si="3"/>
        <v>-92</v>
      </c>
      <c r="F14" s="136">
        <f t="shared" si="3"/>
        <v>0</v>
      </c>
      <c r="G14" s="136">
        <f t="shared" si="1"/>
        <v>-7460</v>
      </c>
    </row>
    <row r="15" spans="2:7" x14ac:dyDescent="0.25">
      <c r="B15" s="88" t="s">
        <v>146</v>
      </c>
    </row>
  </sheetData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AC0F2-69BB-473F-A8C8-514C58A3E3CC}">
  <dimension ref="B2:F66"/>
  <sheetViews>
    <sheetView showGridLines="0" workbookViewId="0"/>
  </sheetViews>
  <sheetFormatPr baseColWidth="10" defaultRowHeight="15" x14ac:dyDescent="0.25"/>
  <cols>
    <col min="1" max="1" width="3.7109375" customWidth="1"/>
    <col min="2" max="2" width="49.85546875" style="52" bestFit="1" customWidth="1"/>
    <col min="7" max="7" width="11.5703125" customWidth="1"/>
  </cols>
  <sheetData>
    <row r="2" spans="2:4" x14ac:dyDescent="0.25">
      <c r="B2" s="53" t="s">
        <v>147</v>
      </c>
    </row>
    <row r="4" spans="2:4" x14ac:dyDescent="0.25">
      <c r="B4" s="41" t="s">
        <v>148</v>
      </c>
      <c r="C4" s="40" t="s">
        <v>266</v>
      </c>
      <c r="D4" s="40" t="s">
        <v>209</v>
      </c>
    </row>
    <row r="5" spans="2:4" x14ac:dyDescent="0.25">
      <c r="B5" s="13" t="s">
        <v>18</v>
      </c>
      <c r="C5" s="1">
        <f>+BS!C20</f>
        <v>193492</v>
      </c>
      <c r="D5" s="1">
        <f>+BS!D20</f>
        <v>570573</v>
      </c>
    </row>
    <row r="6" spans="2:4" x14ac:dyDescent="0.25">
      <c r="B6" s="42" t="s">
        <v>32</v>
      </c>
      <c r="C6" s="2">
        <f>+BS!C32</f>
        <v>18392</v>
      </c>
      <c r="D6" s="2">
        <f>+BS!D32</f>
        <v>278487</v>
      </c>
    </row>
    <row r="7" spans="2:4" x14ac:dyDescent="0.25">
      <c r="B7" s="23" t="s">
        <v>149</v>
      </c>
      <c r="C7" s="4">
        <f>+C5+C6</f>
        <v>211884</v>
      </c>
      <c r="D7" s="4">
        <f>+D5+D6</f>
        <v>849060</v>
      </c>
    </row>
    <row r="8" spans="2:4" x14ac:dyDescent="0.25">
      <c r="B8" s="15" t="s">
        <v>150</v>
      </c>
      <c r="C8" s="2">
        <f>+BS!C35</f>
        <v>67921</v>
      </c>
      <c r="D8" s="2">
        <f>+BS!D35</f>
        <v>77335</v>
      </c>
    </row>
    <row r="9" spans="2:4" x14ac:dyDescent="0.25">
      <c r="B9" s="13" t="s">
        <v>151</v>
      </c>
      <c r="C9" s="1">
        <f>+BS!C36</f>
        <v>22507</v>
      </c>
      <c r="D9" s="1">
        <f>+BS!D36</f>
        <v>88707</v>
      </c>
    </row>
    <row r="10" spans="2:4" x14ac:dyDescent="0.25">
      <c r="B10" s="68" t="s">
        <v>152</v>
      </c>
      <c r="C10" s="45">
        <f>+C8+C9</f>
        <v>90428</v>
      </c>
      <c r="D10" s="45">
        <f>+D8+D9</f>
        <v>166042</v>
      </c>
    </row>
    <row r="11" spans="2:4" x14ac:dyDescent="0.25">
      <c r="B11" s="13" t="s">
        <v>43</v>
      </c>
      <c r="C11" s="1">
        <f>+BS!C48</f>
        <v>91575</v>
      </c>
      <c r="D11" s="1">
        <f>+BS!D48</f>
        <v>488913</v>
      </c>
    </row>
    <row r="12" spans="2:4" x14ac:dyDescent="0.25">
      <c r="B12" s="42" t="s">
        <v>52</v>
      </c>
      <c r="C12" s="2">
        <f>+BS!C58</f>
        <v>29881</v>
      </c>
      <c r="D12" s="2">
        <f>+BS!D58</f>
        <v>194105</v>
      </c>
    </row>
    <row r="13" spans="2:4" x14ac:dyDescent="0.25">
      <c r="B13" s="23" t="s">
        <v>153</v>
      </c>
      <c r="C13" s="4">
        <f>+C11+C12</f>
        <v>121456</v>
      </c>
      <c r="D13" s="4">
        <f>+D11+D12</f>
        <v>683018</v>
      </c>
    </row>
    <row r="14" spans="2:4" x14ac:dyDescent="0.25">
      <c r="B14" s="68" t="s">
        <v>154</v>
      </c>
      <c r="C14" s="45">
        <f>+C10+C13</f>
        <v>211884</v>
      </c>
      <c r="D14" s="45">
        <f>+D10+D13</f>
        <v>849060</v>
      </c>
    </row>
    <row r="16" spans="2:4" x14ac:dyDescent="0.25">
      <c r="B16" s="54" t="s">
        <v>155</v>
      </c>
    </row>
    <row r="18" spans="2:4" x14ac:dyDescent="0.25">
      <c r="B18" s="69" t="s">
        <v>156</v>
      </c>
      <c r="C18" s="40" t="s">
        <v>266</v>
      </c>
      <c r="D18" s="40" t="s">
        <v>232</v>
      </c>
    </row>
    <row r="19" spans="2:4" x14ac:dyDescent="0.25">
      <c r="B19" s="23" t="s">
        <v>64</v>
      </c>
      <c r="C19" s="26">
        <f>+IS!C13</f>
        <v>-5418</v>
      </c>
      <c r="D19" s="26">
        <f>+IS!D13</f>
        <v>10544</v>
      </c>
    </row>
    <row r="20" spans="2:4" x14ac:dyDescent="0.25">
      <c r="B20" s="15" t="s">
        <v>157</v>
      </c>
      <c r="C20" s="16">
        <f>+IS!C14</f>
        <v>-2042</v>
      </c>
      <c r="D20" s="16">
        <f>+IS!D14</f>
        <v>562</v>
      </c>
    </row>
    <row r="21" spans="2:4" x14ac:dyDescent="0.25">
      <c r="B21" s="23" t="s">
        <v>202</v>
      </c>
      <c r="C21" s="4">
        <f>+C19+C20</f>
        <v>-7460</v>
      </c>
      <c r="D21" s="4">
        <f>+D19+D20</f>
        <v>11106</v>
      </c>
    </row>
    <row r="22" spans="2:4" x14ac:dyDescent="0.25">
      <c r="B22" s="15" t="s">
        <v>158</v>
      </c>
      <c r="C22" s="77">
        <f>+IS!C16</f>
        <v>90</v>
      </c>
      <c r="D22" s="16">
        <f>+IS!D16</f>
        <v>209</v>
      </c>
    </row>
    <row r="23" spans="2:4" x14ac:dyDescent="0.25">
      <c r="B23" s="13" t="s">
        <v>159</v>
      </c>
      <c r="C23" s="1">
        <f>+IS!C17</f>
        <v>-4630</v>
      </c>
      <c r="D23" s="1">
        <f>+IS!D17</f>
        <v>-6279</v>
      </c>
    </row>
    <row r="24" spans="2:4" x14ac:dyDescent="0.25">
      <c r="B24" s="15" t="s">
        <v>160</v>
      </c>
      <c r="C24" s="16">
        <f>+IS!C18</f>
        <v>5839</v>
      </c>
      <c r="D24" s="16">
        <f>+IS!D18</f>
        <v>-7504</v>
      </c>
    </row>
    <row r="25" spans="2:4" x14ac:dyDescent="0.25">
      <c r="B25" s="13" t="s">
        <v>69</v>
      </c>
      <c r="C25" s="20">
        <f>+IS!C19</f>
        <v>199</v>
      </c>
      <c r="D25" s="20">
        <f>+IS!D19</f>
        <v>367</v>
      </c>
    </row>
    <row r="26" spans="2:4" x14ac:dyDescent="0.25">
      <c r="B26" s="70" t="s">
        <v>203</v>
      </c>
      <c r="C26" s="89">
        <f>+SUM(C22:C25)</f>
        <v>1498</v>
      </c>
      <c r="D26" s="89">
        <f>+SUM(D22:D25)</f>
        <v>-13207</v>
      </c>
    </row>
    <row r="27" spans="2:4" x14ac:dyDescent="0.25">
      <c r="B27" s="23" t="s">
        <v>71</v>
      </c>
      <c r="C27" s="4">
        <f>+C26+C21</f>
        <v>-5962</v>
      </c>
      <c r="D27" s="4">
        <f>+D26+D21</f>
        <v>-2101</v>
      </c>
    </row>
    <row r="28" spans="2:4" x14ac:dyDescent="0.25">
      <c r="B28" s="71" t="s">
        <v>161</v>
      </c>
      <c r="C28" s="85">
        <f>+IS!C22</f>
        <v>-708</v>
      </c>
      <c r="D28" s="85">
        <f>+IS!D22</f>
        <v>-2853</v>
      </c>
    </row>
    <row r="29" spans="2:4" x14ac:dyDescent="0.25">
      <c r="B29" s="23" t="s">
        <v>204</v>
      </c>
      <c r="C29" s="4">
        <f>+C27+C28</f>
        <v>-6670</v>
      </c>
      <c r="D29" s="4">
        <f>+D27+D28</f>
        <v>-4954</v>
      </c>
    </row>
    <row r="30" spans="2:4" x14ac:dyDescent="0.25">
      <c r="B30" s="71" t="s">
        <v>205</v>
      </c>
      <c r="C30" s="85">
        <f>+IS!C24</f>
        <v>-8042</v>
      </c>
      <c r="D30" s="85">
        <f>+IS!D24</f>
        <v>-1021</v>
      </c>
    </row>
    <row r="31" spans="2:4" x14ac:dyDescent="0.25">
      <c r="B31" s="23" t="s">
        <v>162</v>
      </c>
      <c r="C31" s="4">
        <f>+C29+C30</f>
        <v>-14712</v>
      </c>
      <c r="D31" s="4">
        <f>+D29+D30</f>
        <v>-5975</v>
      </c>
    </row>
    <row r="32" spans="2:4" x14ac:dyDescent="0.25">
      <c r="B32" s="71" t="s">
        <v>206</v>
      </c>
      <c r="C32" s="85">
        <f>+IS!C32</f>
        <v>-9961</v>
      </c>
      <c r="D32" s="85">
        <f>+IS!D32</f>
        <v>9158</v>
      </c>
    </row>
    <row r="33" spans="2:4" x14ac:dyDescent="0.25">
      <c r="B33" s="23" t="s">
        <v>76</v>
      </c>
      <c r="C33" s="4">
        <f>+C31+C32</f>
        <v>-24673</v>
      </c>
      <c r="D33" s="4">
        <f>+D31+D32</f>
        <v>3183</v>
      </c>
    </row>
    <row r="34" spans="2:4" x14ac:dyDescent="0.25">
      <c r="B34" s="72"/>
      <c r="C34" s="90"/>
      <c r="D34" s="90"/>
    </row>
    <row r="35" spans="2:4" x14ac:dyDescent="0.25">
      <c r="B35" s="73" t="s">
        <v>163</v>
      </c>
      <c r="C35" s="20"/>
      <c r="D35" s="20"/>
    </row>
    <row r="36" spans="2:4" x14ac:dyDescent="0.25">
      <c r="B36" s="71" t="s">
        <v>164</v>
      </c>
      <c r="C36" s="85">
        <f>+IS!C48</f>
        <v>-15469</v>
      </c>
      <c r="D36" s="85">
        <f>+IS!D48</f>
        <v>-17589</v>
      </c>
    </row>
    <row r="37" spans="2:4" x14ac:dyDescent="0.25">
      <c r="B37" s="13" t="s">
        <v>151</v>
      </c>
      <c r="C37" s="1">
        <f>+IS!C49</f>
        <v>-9204</v>
      </c>
      <c r="D37" s="1">
        <f>+IS!D49</f>
        <v>20772</v>
      </c>
    </row>
    <row r="39" spans="2:4" x14ac:dyDescent="0.25">
      <c r="B39" s="53" t="s">
        <v>165</v>
      </c>
    </row>
    <row r="41" spans="2:4" x14ac:dyDescent="0.25">
      <c r="B41" s="39" t="s">
        <v>148</v>
      </c>
      <c r="C41" s="40" t="s">
        <v>231</v>
      </c>
      <c r="D41" s="40" t="s">
        <v>232</v>
      </c>
    </row>
    <row r="42" spans="2:4" x14ac:dyDescent="0.25">
      <c r="B42" s="13" t="s">
        <v>84</v>
      </c>
      <c r="C42" s="1">
        <f>+CF!C11</f>
        <v>2786</v>
      </c>
      <c r="D42" s="1">
        <f>+CF!D11</f>
        <v>33275</v>
      </c>
    </row>
    <row r="43" spans="2:4" x14ac:dyDescent="0.25">
      <c r="B43" s="42" t="s">
        <v>166</v>
      </c>
      <c r="C43" s="2">
        <f>+CF!C28</f>
        <v>59598</v>
      </c>
      <c r="D43" s="2">
        <f>+CF!D28</f>
        <v>23074</v>
      </c>
    </row>
    <row r="44" spans="2:4" x14ac:dyDescent="0.25">
      <c r="B44" s="13" t="s">
        <v>207</v>
      </c>
      <c r="C44" s="1">
        <f>+CF!C41</f>
        <v>-41514</v>
      </c>
      <c r="D44" s="1">
        <f>+CF!D41</f>
        <v>-93853</v>
      </c>
    </row>
    <row r="45" spans="2:4" x14ac:dyDescent="0.25">
      <c r="B45" s="68" t="s">
        <v>224</v>
      </c>
      <c r="C45" s="45">
        <f>+SUM(C42:C44)</f>
        <v>20870</v>
      </c>
      <c r="D45" s="45">
        <f>+SUM(D42:D44)</f>
        <v>-37504</v>
      </c>
    </row>
    <row r="46" spans="2:4" x14ac:dyDescent="0.25">
      <c r="B46" s="13" t="s">
        <v>167</v>
      </c>
      <c r="C46" s="1">
        <f>+CF!C45</f>
        <v>122322</v>
      </c>
      <c r="D46" s="1">
        <f>+CF!D45</f>
        <v>117021</v>
      </c>
    </row>
    <row r="47" spans="2:4" x14ac:dyDescent="0.25">
      <c r="B47" s="143" t="s">
        <v>168</v>
      </c>
      <c r="C47" s="144" t="str">
        <f>+CF!C46</f>
        <v xml:space="preserve"> - </v>
      </c>
      <c r="D47" s="144">
        <f>+CF!D46</f>
        <v>-852</v>
      </c>
    </row>
    <row r="48" spans="2:4" x14ac:dyDescent="0.25">
      <c r="B48" s="122" t="s">
        <v>225</v>
      </c>
      <c r="C48" s="145">
        <f>+CF!C47</f>
        <v>-130984</v>
      </c>
      <c r="D48" s="146" t="str">
        <f>+CF!D47</f>
        <v xml:space="preserve"> - </v>
      </c>
    </row>
    <row r="49" spans="2:6" ht="22.5" x14ac:dyDescent="0.25">
      <c r="B49" s="143" t="s">
        <v>169</v>
      </c>
      <c r="C49" s="144">
        <f>+CF!C48</f>
        <v>-8158</v>
      </c>
      <c r="D49" s="144">
        <f>+CF!D48</f>
        <v>2128</v>
      </c>
    </row>
    <row r="50" spans="2:6" x14ac:dyDescent="0.25">
      <c r="B50" s="147" t="s">
        <v>170</v>
      </c>
      <c r="C50" s="148">
        <f>+SUM(C45:C49)</f>
        <v>4050</v>
      </c>
      <c r="D50" s="148">
        <f>+SUM(D45:D49)</f>
        <v>80793</v>
      </c>
    </row>
    <row r="52" spans="2:6" x14ac:dyDescent="0.25">
      <c r="B52" s="53" t="s">
        <v>171</v>
      </c>
    </row>
    <row r="54" spans="2:6" x14ac:dyDescent="0.25">
      <c r="B54" s="39" t="s">
        <v>148</v>
      </c>
      <c r="C54" s="40" t="s">
        <v>231</v>
      </c>
      <c r="D54" s="40"/>
      <c r="E54" s="40" t="s">
        <v>232</v>
      </c>
      <c r="F54" s="40"/>
    </row>
    <row r="55" spans="2:6" x14ac:dyDescent="0.25">
      <c r="B55" s="74" t="s">
        <v>172</v>
      </c>
      <c r="C55" s="80"/>
      <c r="D55" s="80"/>
      <c r="E55" s="80"/>
      <c r="F55" s="80"/>
    </row>
    <row r="56" spans="2:6" ht="15.75" thickBot="1" x14ac:dyDescent="0.3">
      <c r="B56" s="60" t="s">
        <v>173</v>
      </c>
      <c r="C56" s="32">
        <f>+C6</f>
        <v>18392</v>
      </c>
      <c r="D56" s="102">
        <f>+C56/C57</f>
        <v>0.61550818245707972</v>
      </c>
      <c r="E56" s="32">
        <v>242612</v>
      </c>
      <c r="F56" s="17">
        <v>1.63</v>
      </c>
    </row>
    <row r="57" spans="2:6" x14ac:dyDescent="0.25">
      <c r="B57" s="60" t="s">
        <v>174</v>
      </c>
      <c r="C57" s="14">
        <f>+C12</f>
        <v>29881</v>
      </c>
      <c r="D57" s="91"/>
      <c r="E57" s="14">
        <v>148761</v>
      </c>
      <c r="F57" s="142"/>
    </row>
    <row r="58" spans="2:6" x14ac:dyDescent="0.25">
      <c r="B58" s="74" t="s">
        <v>175</v>
      </c>
      <c r="C58" s="80"/>
      <c r="D58" s="80"/>
      <c r="E58" s="108"/>
      <c r="F58" s="108"/>
    </row>
    <row r="59" spans="2:6" ht="15.75" thickBot="1" x14ac:dyDescent="0.3">
      <c r="B59" s="60" t="s">
        <v>176</v>
      </c>
      <c r="C59" s="32">
        <f>+C13</f>
        <v>121456</v>
      </c>
      <c r="D59" s="102">
        <f>+C59/C60</f>
        <v>1.7881951090237187</v>
      </c>
      <c r="E59" s="32">
        <v>571973</v>
      </c>
      <c r="F59" s="17">
        <v>12.23</v>
      </c>
    </row>
    <row r="60" spans="2:6" x14ac:dyDescent="0.25">
      <c r="B60" s="60" t="s">
        <v>177</v>
      </c>
      <c r="C60" s="14">
        <f>+C8</f>
        <v>67921</v>
      </c>
      <c r="D60" s="91"/>
      <c r="E60" s="14">
        <v>46751</v>
      </c>
      <c r="F60" s="142"/>
    </row>
    <row r="61" spans="2:6" x14ac:dyDescent="0.25">
      <c r="B61" s="75" t="s">
        <v>178</v>
      </c>
      <c r="C61" s="80"/>
      <c r="D61" s="80"/>
      <c r="E61" s="108"/>
      <c r="F61" s="108"/>
    </row>
    <row r="62" spans="2:6" ht="15.75" thickBot="1" x14ac:dyDescent="0.3">
      <c r="B62" s="60" t="s">
        <v>177</v>
      </c>
      <c r="C62" s="32">
        <f>+C60</f>
        <v>67921</v>
      </c>
      <c r="D62" s="102">
        <f>+C62/C63</f>
        <v>0.55922309313660912</v>
      </c>
      <c r="E62" s="32">
        <v>46751</v>
      </c>
      <c r="F62" s="17">
        <v>0.08</v>
      </c>
    </row>
    <row r="63" spans="2:6" x14ac:dyDescent="0.25">
      <c r="B63" s="60" t="s">
        <v>176</v>
      </c>
      <c r="C63" s="14">
        <f>+C59</f>
        <v>121456</v>
      </c>
      <c r="D63" s="91"/>
      <c r="E63" s="14">
        <v>571973</v>
      </c>
      <c r="F63" s="142"/>
    </row>
    <row r="64" spans="2:6" x14ac:dyDescent="0.25">
      <c r="B64" s="74" t="s">
        <v>179</v>
      </c>
      <c r="C64" s="80"/>
      <c r="D64" s="80"/>
      <c r="E64" s="108"/>
      <c r="F64" s="108"/>
    </row>
    <row r="65" spans="2:6" ht="15.75" thickBot="1" x14ac:dyDescent="0.3">
      <c r="B65" s="60" t="s">
        <v>180</v>
      </c>
      <c r="C65" s="32">
        <f>+C5</f>
        <v>193492</v>
      </c>
      <c r="D65" s="102">
        <f>+C65/C66</f>
        <v>0.91319778746861491</v>
      </c>
      <c r="E65" s="32">
        <v>440172</v>
      </c>
      <c r="F65" s="17">
        <v>0.64</v>
      </c>
    </row>
    <row r="66" spans="2:6" x14ac:dyDescent="0.25">
      <c r="B66" s="60" t="s">
        <v>181</v>
      </c>
      <c r="C66" s="14">
        <f>+C14</f>
        <v>211884</v>
      </c>
      <c r="D66" s="91"/>
      <c r="E66" s="14">
        <v>682785</v>
      </c>
      <c r="F66" s="142"/>
    </row>
  </sheetData>
  <pageMargins left="0.7" right="0.7" top="0.75" bottom="0.75" header="0.3" footer="0.3"/>
  <ignoredErrors>
    <ignoredError sqref="C30:C32 D30:D3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054AD-A343-4E28-AFD9-0F4F5FBAC6E6}">
  <dimension ref="B2:D24"/>
  <sheetViews>
    <sheetView showGridLines="0" workbookViewId="0"/>
  </sheetViews>
  <sheetFormatPr baseColWidth="10" defaultRowHeight="15" x14ac:dyDescent="0.25"/>
  <cols>
    <col min="1" max="1" width="3.7109375" customWidth="1"/>
    <col min="2" max="2" width="79" style="52" bestFit="1" customWidth="1"/>
  </cols>
  <sheetData>
    <row r="2" spans="2:4" x14ac:dyDescent="0.25">
      <c r="B2" s="53" t="s">
        <v>182</v>
      </c>
    </row>
    <row r="4" spans="2:4" x14ac:dyDescent="0.25">
      <c r="B4" s="168" t="s">
        <v>294</v>
      </c>
      <c r="C4" s="168"/>
      <c r="D4" s="168"/>
    </row>
    <row r="5" spans="2:4" x14ac:dyDescent="0.25">
      <c r="B5" s="92"/>
      <c r="C5" s="50">
        <v>2020</v>
      </c>
      <c r="D5" s="50">
        <v>2019</v>
      </c>
    </row>
    <row r="6" spans="2:4" x14ac:dyDescent="0.25">
      <c r="B6" s="13" t="s">
        <v>162</v>
      </c>
      <c r="C6" s="1">
        <f>+IS!C25</f>
        <v>-14712</v>
      </c>
      <c r="D6" s="1">
        <f>+IS!D25</f>
        <v>-5975</v>
      </c>
    </row>
    <row r="7" spans="2:4" x14ac:dyDescent="0.25">
      <c r="B7" s="15" t="s">
        <v>295</v>
      </c>
      <c r="C7" s="2">
        <f>-IS!C24</f>
        <v>8042</v>
      </c>
      <c r="D7" s="2">
        <f>-IS!D24</f>
        <v>1021</v>
      </c>
    </row>
    <row r="8" spans="2:4" x14ac:dyDescent="0.25">
      <c r="B8" s="13" t="s">
        <v>183</v>
      </c>
      <c r="C8" s="20">
        <v>-90</v>
      </c>
      <c r="D8" s="20">
        <v>-195</v>
      </c>
    </row>
    <row r="9" spans="2:4" x14ac:dyDescent="0.25">
      <c r="B9" s="15" t="s">
        <v>184</v>
      </c>
      <c r="C9" s="2">
        <v>4447</v>
      </c>
      <c r="D9" s="2">
        <v>6021</v>
      </c>
    </row>
    <row r="10" spans="2:4" x14ac:dyDescent="0.25">
      <c r="B10" s="13" t="s">
        <v>161</v>
      </c>
      <c r="C10" s="1">
        <f>-IS!C22</f>
        <v>708</v>
      </c>
      <c r="D10" s="1">
        <f>-IS!D22</f>
        <v>2853</v>
      </c>
    </row>
    <row r="11" spans="2:4" x14ac:dyDescent="0.25">
      <c r="B11" s="15" t="s">
        <v>185</v>
      </c>
      <c r="C11" s="76">
        <v>413</v>
      </c>
      <c r="D11" s="76">
        <v>472</v>
      </c>
    </row>
    <row r="12" spans="2:4" x14ac:dyDescent="0.25">
      <c r="B12" s="23" t="s">
        <v>186</v>
      </c>
      <c r="C12" s="4">
        <f>+SUM(C6:C11)</f>
        <v>-1192</v>
      </c>
      <c r="D12" s="4">
        <f>+SUM(D6:D11)</f>
        <v>4197</v>
      </c>
    </row>
    <row r="13" spans="2:4" x14ac:dyDescent="0.25">
      <c r="B13" s="15" t="s">
        <v>187</v>
      </c>
      <c r="C13" s="2">
        <v>16609</v>
      </c>
      <c r="D13" s="2">
        <v>-3295</v>
      </c>
    </row>
    <row r="14" spans="2:4" x14ac:dyDescent="0.25">
      <c r="B14" s="13" t="s">
        <v>265</v>
      </c>
      <c r="C14" s="20" t="s">
        <v>16</v>
      </c>
      <c r="D14" s="20">
        <v>-369</v>
      </c>
    </row>
    <row r="15" spans="2:4" x14ac:dyDescent="0.25">
      <c r="B15" s="71" t="s">
        <v>188</v>
      </c>
      <c r="C15" s="2">
        <v>2042</v>
      </c>
      <c r="D15" s="76">
        <v>-562</v>
      </c>
    </row>
    <row r="16" spans="2:4" x14ac:dyDescent="0.25">
      <c r="B16" s="13" t="s">
        <v>189</v>
      </c>
      <c r="C16" s="20" t="s">
        <v>16</v>
      </c>
      <c r="D16" s="20">
        <v>-14</v>
      </c>
    </row>
    <row r="17" spans="2:4" x14ac:dyDescent="0.25">
      <c r="B17" s="71" t="s">
        <v>190</v>
      </c>
      <c r="C17" s="2">
        <v>-2310</v>
      </c>
      <c r="D17" s="2">
        <v>6539</v>
      </c>
    </row>
    <row r="18" spans="2:4" x14ac:dyDescent="0.25">
      <c r="B18" s="13" t="s">
        <v>296</v>
      </c>
      <c r="C18" s="20">
        <v>415</v>
      </c>
      <c r="D18" s="20">
        <v>297</v>
      </c>
    </row>
    <row r="19" spans="2:4" x14ac:dyDescent="0.25">
      <c r="B19" s="71" t="s">
        <v>191</v>
      </c>
      <c r="C19" s="2">
        <v>-4217</v>
      </c>
      <c r="D19" s="76">
        <v>793</v>
      </c>
    </row>
    <row r="20" spans="2:4" x14ac:dyDescent="0.25">
      <c r="B20" s="13" t="s">
        <v>69</v>
      </c>
      <c r="C20" s="1">
        <f>-IS!C19</f>
        <v>-199</v>
      </c>
      <c r="D20" s="1">
        <f>-IS!D19</f>
        <v>-367</v>
      </c>
    </row>
    <row r="21" spans="2:4" x14ac:dyDescent="0.25">
      <c r="B21" s="71" t="s">
        <v>192</v>
      </c>
      <c r="C21" s="76">
        <v>456</v>
      </c>
      <c r="D21" s="76">
        <v>133</v>
      </c>
    </row>
    <row r="22" spans="2:4" x14ac:dyDescent="0.25">
      <c r="B22" s="23" t="s">
        <v>193</v>
      </c>
      <c r="C22" s="148">
        <f>+SUM(C12:C21)</f>
        <v>11604</v>
      </c>
      <c r="D22" s="148">
        <f>+SUM(D12:D21)</f>
        <v>7352</v>
      </c>
    </row>
    <row r="23" spans="2:4" x14ac:dyDescent="0.25">
      <c r="B23" s="70" t="s">
        <v>194</v>
      </c>
      <c r="C23" s="163">
        <f>+C22/IS!C6</f>
        <v>1.2644655116050998</v>
      </c>
      <c r="D23" s="163">
        <f>+D22/IS!D6</f>
        <v>0.42333160591927216</v>
      </c>
    </row>
    <row r="24" spans="2:4" x14ac:dyDescent="0.25">
      <c r="B24" s="149" t="s">
        <v>195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53CE-38C0-4AF7-9A23-F56CCC5392CF}">
  <dimension ref="A2:F61"/>
  <sheetViews>
    <sheetView showGridLines="0" workbookViewId="0">
      <selection activeCell="D7" sqref="D7"/>
    </sheetView>
  </sheetViews>
  <sheetFormatPr baseColWidth="10" defaultRowHeight="15" x14ac:dyDescent="0.25"/>
  <cols>
    <col min="1" max="1" width="3.7109375" style="115" customWidth="1"/>
    <col min="2" max="2" width="64.85546875" style="52" bestFit="1" customWidth="1"/>
    <col min="3" max="6" width="11.42578125" style="115" customWidth="1"/>
    <col min="7" max="16384" width="11.42578125" style="115"/>
  </cols>
  <sheetData>
    <row r="2" spans="2:6" customFormat="1" ht="27.75" customHeight="1" x14ac:dyDescent="0.25">
      <c r="B2" s="164" t="s">
        <v>268</v>
      </c>
      <c r="C2" s="164"/>
      <c r="D2" s="164"/>
    </row>
    <row r="3" spans="2:6" x14ac:dyDescent="0.25">
      <c r="B3" s="166"/>
      <c r="C3" s="166"/>
      <c r="D3" s="166"/>
    </row>
    <row r="4" spans="2:6" x14ac:dyDescent="0.25">
      <c r="B4" s="12"/>
      <c r="C4" s="167" t="s">
        <v>278</v>
      </c>
      <c r="D4" s="167"/>
      <c r="E4" s="167" t="s">
        <v>233</v>
      </c>
      <c r="F4" s="167"/>
    </row>
    <row r="5" spans="2:6" x14ac:dyDescent="0.25">
      <c r="B5" s="98" t="s">
        <v>100</v>
      </c>
      <c r="C5" s="101" t="s">
        <v>266</v>
      </c>
      <c r="D5" s="101" t="s">
        <v>269</v>
      </c>
      <c r="E5" s="124" t="s">
        <v>266</v>
      </c>
      <c r="F5" s="124" t="s">
        <v>269</v>
      </c>
    </row>
    <row r="6" spans="2:6" x14ac:dyDescent="0.25">
      <c r="B6" s="12" t="s">
        <v>58</v>
      </c>
      <c r="C6" s="79">
        <v>9177</v>
      </c>
      <c r="D6" s="79">
        <v>17367</v>
      </c>
      <c r="E6" s="79">
        <v>3585</v>
      </c>
      <c r="F6" s="79">
        <v>5037</v>
      </c>
    </row>
    <row r="7" spans="2:6" ht="15.75" thickBot="1" x14ac:dyDescent="0.3">
      <c r="B7" s="63" t="s">
        <v>59</v>
      </c>
      <c r="C7" s="82">
        <v>-4459</v>
      </c>
      <c r="D7" s="82">
        <v>-6675</v>
      </c>
      <c r="E7" s="82">
        <v>-1489</v>
      </c>
      <c r="F7" s="82">
        <v>-2150</v>
      </c>
    </row>
    <row r="8" spans="2:6" ht="15.75" thickBot="1" x14ac:dyDescent="0.3">
      <c r="B8" s="62" t="s">
        <v>60</v>
      </c>
      <c r="C8" s="114">
        <f>+SUM(C6:C7)</f>
        <v>4718</v>
      </c>
      <c r="D8" s="114">
        <f>+SUM(D6:D7)</f>
        <v>10692</v>
      </c>
      <c r="E8" s="114">
        <f>+SUM(E6:E7)</f>
        <v>2096</v>
      </c>
      <c r="F8" s="114">
        <f>+SUM(F6:F7)</f>
        <v>2887</v>
      </c>
    </row>
    <row r="9" spans="2:6" x14ac:dyDescent="0.25">
      <c r="B9" s="12" t="s">
        <v>214</v>
      </c>
      <c r="C9" s="79">
        <v>-6856</v>
      </c>
      <c r="D9" s="79">
        <v>3295</v>
      </c>
      <c r="E9" s="79">
        <v>-17322</v>
      </c>
      <c r="F9" s="79">
        <v>-2684</v>
      </c>
    </row>
    <row r="10" spans="2:6" x14ac:dyDescent="0.25">
      <c r="B10" s="12" t="s">
        <v>61</v>
      </c>
      <c r="C10" s="79">
        <v>-2181</v>
      </c>
      <c r="D10" s="79">
        <v>-2372</v>
      </c>
      <c r="E10" s="33">
        <v>-470</v>
      </c>
      <c r="F10" s="33">
        <v>-576</v>
      </c>
    </row>
    <row r="11" spans="2:6" x14ac:dyDescent="0.25">
      <c r="B11" s="12" t="s">
        <v>62</v>
      </c>
      <c r="C11" s="33">
        <v>-1047</v>
      </c>
      <c r="D11" s="33">
        <v>-1192</v>
      </c>
      <c r="E11" s="33">
        <v>-158</v>
      </c>
      <c r="F11" s="33">
        <v>-336</v>
      </c>
    </row>
    <row r="12" spans="2:6" ht="15.75" thickBot="1" x14ac:dyDescent="0.3">
      <c r="B12" s="63" t="s">
        <v>63</v>
      </c>
      <c r="C12" s="34">
        <v>-52</v>
      </c>
      <c r="D12" s="34">
        <v>121</v>
      </c>
      <c r="E12" s="34">
        <v>1</v>
      </c>
      <c r="F12" s="34">
        <v>37</v>
      </c>
    </row>
    <row r="13" spans="2:6" ht="15.75" thickBot="1" x14ac:dyDescent="0.3">
      <c r="B13" s="62" t="s">
        <v>122</v>
      </c>
      <c r="C13" s="114">
        <f>+SUM(C8:C12)</f>
        <v>-5418</v>
      </c>
      <c r="D13" s="114">
        <f>+SUM(D8:D12)</f>
        <v>10544</v>
      </c>
      <c r="E13" s="114">
        <f>+SUM(E8:E12)</f>
        <v>-15853</v>
      </c>
      <c r="F13" s="114">
        <f>+SUM(F8:F12)</f>
        <v>-672</v>
      </c>
    </row>
    <row r="14" spans="2:6" ht="15.75" thickBot="1" x14ac:dyDescent="0.3">
      <c r="B14" s="118" t="s">
        <v>65</v>
      </c>
      <c r="C14" s="34">
        <v>-2042</v>
      </c>
      <c r="D14" s="82">
        <v>562</v>
      </c>
      <c r="E14" s="34">
        <v>-1530</v>
      </c>
      <c r="F14" s="82">
        <v>2271</v>
      </c>
    </row>
    <row r="15" spans="2:6" ht="15.75" thickBot="1" x14ac:dyDescent="0.3">
      <c r="B15" s="62" t="s">
        <v>270</v>
      </c>
      <c r="C15" s="114">
        <f>+C13+C14</f>
        <v>-7460</v>
      </c>
      <c r="D15" s="114">
        <f>+D13+D14</f>
        <v>11106</v>
      </c>
      <c r="E15" s="114">
        <f>+E13+E14</f>
        <v>-17383</v>
      </c>
      <c r="F15" s="114">
        <f>+F13+F14</f>
        <v>1599</v>
      </c>
    </row>
    <row r="16" spans="2:6" x14ac:dyDescent="0.25">
      <c r="B16" s="12" t="s">
        <v>66</v>
      </c>
      <c r="C16" s="33">
        <v>90</v>
      </c>
      <c r="D16" s="33">
        <v>209</v>
      </c>
      <c r="E16" s="33">
        <v>13</v>
      </c>
      <c r="F16" s="33">
        <v>42</v>
      </c>
    </row>
    <row r="17" spans="1:6" x14ac:dyDescent="0.25">
      <c r="B17" s="12" t="s">
        <v>67</v>
      </c>
      <c r="C17" s="79">
        <v>-4630</v>
      </c>
      <c r="D17" s="79">
        <v>-6279</v>
      </c>
      <c r="E17" s="79">
        <v>-1053</v>
      </c>
      <c r="F17" s="79">
        <v>-1860</v>
      </c>
    </row>
    <row r="18" spans="1:6" x14ac:dyDescent="0.25">
      <c r="B18" s="12" t="s">
        <v>68</v>
      </c>
      <c r="C18" s="79">
        <v>5839</v>
      </c>
      <c r="D18" s="79">
        <v>-7504</v>
      </c>
      <c r="E18" s="79">
        <v>2265</v>
      </c>
      <c r="F18" s="79">
        <v>-988</v>
      </c>
    </row>
    <row r="19" spans="1:6" ht="15.75" thickBot="1" x14ac:dyDescent="0.3">
      <c r="B19" s="63" t="s">
        <v>69</v>
      </c>
      <c r="C19" s="82">
        <v>199</v>
      </c>
      <c r="D19" s="34">
        <v>367</v>
      </c>
      <c r="E19" s="82">
        <v>-1539</v>
      </c>
      <c r="F19" s="34">
        <v>78</v>
      </c>
    </row>
    <row r="20" spans="1:6" ht="15.75" thickBot="1" x14ac:dyDescent="0.3">
      <c r="B20" s="62" t="s">
        <v>70</v>
      </c>
      <c r="C20" s="114">
        <f>+SUM(C16:C19)</f>
        <v>1498</v>
      </c>
      <c r="D20" s="114">
        <f>+SUM(D16:D19)</f>
        <v>-13207</v>
      </c>
      <c r="E20" s="114">
        <f>+SUM(E16:E19)</f>
        <v>-314</v>
      </c>
      <c r="F20" s="114">
        <f>+SUM(F16:F19)</f>
        <v>-2728</v>
      </c>
    </row>
    <row r="21" spans="1:6" ht="15.75" thickBot="1" x14ac:dyDescent="0.3">
      <c r="B21" s="62" t="s">
        <v>234</v>
      </c>
      <c r="C21" s="114">
        <f>+C15+C20</f>
        <v>-5962</v>
      </c>
      <c r="D21" s="114">
        <f>+D15+D20</f>
        <v>-2101</v>
      </c>
      <c r="E21" s="114">
        <f>+E15+E20</f>
        <v>-17697</v>
      </c>
      <c r="F21" s="114">
        <f>+F15+F20</f>
        <v>-1129</v>
      </c>
    </row>
    <row r="22" spans="1:6" ht="15.75" thickBot="1" x14ac:dyDescent="0.3">
      <c r="B22" s="118" t="s">
        <v>72</v>
      </c>
      <c r="C22" s="82">
        <v>-708</v>
      </c>
      <c r="D22" s="82">
        <v>-2853</v>
      </c>
      <c r="E22" s="82">
        <v>3815</v>
      </c>
      <c r="F22" s="34">
        <v>219</v>
      </c>
    </row>
    <row r="23" spans="1:6" ht="15.75" thickBot="1" x14ac:dyDescent="0.3">
      <c r="B23" s="62" t="s">
        <v>235</v>
      </c>
      <c r="C23" s="114">
        <f>+C21+C22</f>
        <v>-6670</v>
      </c>
      <c r="D23" s="114">
        <f>+D21+D22</f>
        <v>-4954</v>
      </c>
      <c r="E23" s="114">
        <f>+E21+E22</f>
        <v>-13882</v>
      </c>
      <c r="F23" s="114">
        <f>+F21+F22</f>
        <v>-910</v>
      </c>
    </row>
    <row r="24" spans="1:6" ht="15.75" thickBot="1" x14ac:dyDescent="0.3">
      <c r="B24" s="118" t="s">
        <v>271</v>
      </c>
      <c r="C24" s="82">
        <v>-8042</v>
      </c>
      <c r="D24" s="82">
        <v>-1021</v>
      </c>
      <c r="E24" s="125">
        <v>0</v>
      </c>
      <c r="F24" s="82">
        <v>-12533</v>
      </c>
    </row>
    <row r="25" spans="1:6" ht="15.75" thickBot="1" x14ac:dyDescent="0.3">
      <c r="B25" s="62" t="s">
        <v>272</v>
      </c>
      <c r="C25" s="114">
        <f>+C23+C24</f>
        <v>-14712</v>
      </c>
      <c r="D25" s="114">
        <f>+D23+D24</f>
        <v>-5975</v>
      </c>
      <c r="E25" s="114">
        <f>+E23+E24</f>
        <v>-13882</v>
      </c>
      <c r="F25" s="114">
        <f>+F23+F24</f>
        <v>-13443</v>
      </c>
    </row>
    <row r="26" spans="1:6" x14ac:dyDescent="0.25">
      <c r="B26" s="116" t="s">
        <v>73</v>
      </c>
      <c r="C26" s="108"/>
      <c r="D26" s="108"/>
      <c r="E26" s="108"/>
      <c r="F26" s="108"/>
    </row>
    <row r="27" spans="1:6" x14ac:dyDescent="0.25">
      <c r="B27" s="117" t="s">
        <v>74</v>
      </c>
      <c r="C27" s="108"/>
      <c r="D27" s="108"/>
      <c r="E27" s="108"/>
      <c r="F27" s="108"/>
    </row>
    <row r="28" spans="1:6" x14ac:dyDescent="0.25">
      <c r="B28" s="109" t="s">
        <v>75</v>
      </c>
      <c r="C28" s="104">
        <v>-15</v>
      </c>
      <c r="D28" s="104">
        <v>1677</v>
      </c>
      <c r="E28" s="104">
        <v>-320</v>
      </c>
      <c r="F28" s="104">
        <v>2556</v>
      </c>
    </row>
    <row r="29" spans="1:6" ht="15.75" thickBot="1" x14ac:dyDescent="0.3">
      <c r="B29" s="150" t="s">
        <v>211</v>
      </c>
      <c r="C29" s="107">
        <v>367</v>
      </c>
      <c r="D29" s="126" t="s">
        <v>16</v>
      </c>
      <c r="E29" s="107">
        <v>46</v>
      </c>
      <c r="F29" s="126" t="s">
        <v>16</v>
      </c>
    </row>
    <row r="30" spans="1:6" ht="15.75" thickBot="1" x14ac:dyDescent="0.3">
      <c r="A30" s="119"/>
      <c r="B30" s="62" t="s">
        <v>273</v>
      </c>
      <c r="C30" s="114">
        <f>+SUM(C28:C29)</f>
        <v>352</v>
      </c>
      <c r="D30" s="114">
        <f>+SUM(D28:D29)</f>
        <v>1677</v>
      </c>
      <c r="E30" s="114">
        <f>+SUM(E28:E29)</f>
        <v>-274</v>
      </c>
      <c r="F30" s="114">
        <f>+SUM(F28:F29)</f>
        <v>2556</v>
      </c>
    </row>
    <row r="31" spans="1:6" ht="15.75" thickBot="1" x14ac:dyDescent="0.3">
      <c r="B31" s="63" t="s">
        <v>212</v>
      </c>
      <c r="C31" s="106">
        <v>-10313</v>
      </c>
      <c r="D31" s="106">
        <v>7481</v>
      </c>
      <c r="E31" s="126">
        <v>0</v>
      </c>
      <c r="F31" s="106">
        <v>-4761</v>
      </c>
    </row>
    <row r="32" spans="1:6" s="119" customFormat="1" ht="15.75" thickBot="1" x14ac:dyDescent="0.3">
      <c r="A32" s="115"/>
      <c r="B32" s="62" t="s">
        <v>215</v>
      </c>
      <c r="C32" s="114">
        <f>+C30+C31</f>
        <v>-9961</v>
      </c>
      <c r="D32" s="114">
        <f>+D30+D31</f>
        <v>9158</v>
      </c>
      <c r="E32" s="114">
        <f>+E30+E31</f>
        <v>-274</v>
      </c>
      <c r="F32" s="114">
        <f>+F30+F31</f>
        <v>-2205</v>
      </c>
    </row>
    <row r="33" spans="2:6" ht="15.75" thickBot="1" x14ac:dyDescent="0.3">
      <c r="B33" s="120" t="s">
        <v>216</v>
      </c>
      <c r="C33" s="121">
        <f>+C25+C32</f>
        <v>-24673</v>
      </c>
      <c r="D33" s="121">
        <f>+D25+D32</f>
        <v>3183</v>
      </c>
      <c r="E33" s="121">
        <f>+E25+E32</f>
        <v>-14156</v>
      </c>
      <c r="F33" s="121">
        <f>+F25+F32</f>
        <v>-15648</v>
      </c>
    </row>
    <row r="34" spans="2:6" ht="15.75" thickTop="1" x14ac:dyDescent="0.25">
      <c r="B34" s="108"/>
      <c r="C34" s="108"/>
      <c r="D34" s="108"/>
      <c r="E34" s="108"/>
      <c r="F34" s="108"/>
    </row>
    <row r="35" spans="2:6" x14ac:dyDescent="0.25">
      <c r="B35" s="109" t="s">
        <v>274</v>
      </c>
      <c r="C35" s="104">
        <v>-6318</v>
      </c>
      <c r="D35" s="104">
        <v>-3277</v>
      </c>
      <c r="E35" s="104">
        <v>-14156</v>
      </c>
      <c r="F35" s="104">
        <v>1646</v>
      </c>
    </row>
    <row r="36" spans="2:6" ht="15.75" thickBot="1" x14ac:dyDescent="0.3">
      <c r="B36" s="109" t="s">
        <v>217</v>
      </c>
      <c r="C36" s="106">
        <v>-18355</v>
      </c>
      <c r="D36" s="106">
        <v>6460</v>
      </c>
      <c r="E36" s="126">
        <v>0</v>
      </c>
      <c r="F36" s="106">
        <v>-17294</v>
      </c>
    </row>
    <row r="37" spans="2:6" ht="15.75" thickBot="1" x14ac:dyDescent="0.3">
      <c r="B37" s="120" t="s">
        <v>216</v>
      </c>
      <c r="C37" s="121">
        <f>+C35+C36</f>
        <v>-24673</v>
      </c>
      <c r="D37" s="121">
        <f>+D35+D36</f>
        <v>3183</v>
      </c>
      <c r="E37" s="121">
        <f>+E35+E36</f>
        <v>-14156</v>
      </c>
      <c r="F37" s="121">
        <f>+F35+F36</f>
        <v>-15648</v>
      </c>
    </row>
    <row r="38" spans="2:6" ht="15.75" thickTop="1" x14ac:dyDescent="0.25">
      <c r="B38" s="108"/>
      <c r="C38" s="108"/>
      <c r="D38" s="108"/>
      <c r="E38" s="108"/>
      <c r="F38" s="108"/>
    </row>
    <row r="39" spans="2:6" x14ac:dyDescent="0.25">
      <c r="B39" s="103" t="s">
        <v>275</v>
      </c>
      <c r="C39" s="12"/>
      <c r="D39" s="12"/>
      <c r="E39" s="12"/>
      <c r="F39" s="12"/>
    </row>
    <row r="40" spans="2:6" x14ac:dyDescent="0.25">
      <c r="B40" s="12" t="s">
        <v>77</v>
      </c>
      <c r="C40" s="33">
        <v>-11487</v>
      </c>
      <c r="D40" s="79">
        <v>-13647</v>
      </c>
      <c r="E40" s="79">
        <v>-11312</v>
      </c>
      <c r="F40" s="79">
        <v>-11461</v>
      </c>
    </row>
    <row r="41" spans="2:6" x14ac:dyDescent="0.25">
      <c r="B41" s="12" t="s">
        <v>40</v>
      </c>
      <c r="C41" s="33">
        <v>-3225</v>
      </c>
      <c r="D41" s="79">
        <v>7672</v>
      </c>
      <c r="E41" s="79">
        <v>-2570</v>
      </c>
      <c r="F41" s="79">
        <v>-1982</v>
      </c>
    </row>
    <row r="42" spans="2:6" x14ac:dyDescent="0.25">
      <c r="B42" s="108"/>
      <c r="C42" s="55"/>
      <c r="D42" s="55"/>
      <c r="E42" s="55"/>
      <c r="F42" s="55"/>
    </row>
    <row r="43" spans="2:6" x14ac:dyDescent="0.25">
      <c r="B43" s="103" t="s">
        <v>218</v>
      </c>
      <c r="C43" s="55"/>
      <c r="D43" s="55"/>
      <c r="E43" s="55"/>
      <c r="F43" s="55"/>
    </row>
    <row r="44" spans="2:6" x14ac:dyDescent="0.25">
      <c r="B44" s="12" t="s">
        <v>77</v>
      </c>
      <c r="C44" s="79">
        <v>-5119</v>
      </c>
      <c r="D44" s="79">
        <v>-8010</v>
      </c>
      <c r="E44" s="79">
        <v>-11312</v>
      </c>
      <c r="F44" s="79">
        <v>-3718</v>
      </c>
    </row>
    <row r="45" spans="2:6" x14ac:dyDescent="0.25">
      <c r="B45" s="12" t="s">
        <v>40</v>
      </c>
      <c r="C45" s="33">
        <v>-1551</v>
      </c>
      <c r="D45" s="33">
        <v>3056</v>
      </c>
      <c r="E45" s="79">
        <v>-2570</v>
      </c>
      <c r="F45" s="33">
        <v>2808</v>
      </c>
    </row>
    <row r="46" spans="2:6" x14ac:dyDescent="0.25">
      <c r="B46" s="108"/>
      <c r="C46" s="55"/>
      <c r="D46" s="55"/>
      <c r="E46" s="55"/>
      <c r="F46" s="55"/>
    </row>
    <row r="47" spans="2:6" x14ac:dyDescent="0.25">
      <c r="B47" s="103" t="s">
        <v>219</v>
      </c>
      <c r="C47" s="55"/>
      <c r="D47" s="55"/>
      <c r="E47" s="55"/>
      <c r="F47" s="55"/>
    </row>
    <row r="48" spans="2:6" x14ac:dyDescent="0.25">
      <c r="B48" s="12" t="s">
        <v>77</v>
      </c>
      <c r="C48" s="79">
        <v>-15469</v>
      </c>
      <c r="D48" s="79">
        <v>-17589</v>
      </c>
      <c r="E48" s="79">
        <v>-11676</v>
      </c>
      <c r="F48" s="79">
        <v>-11587</v>
      </c>
    </row>
    <row r="49" spans="2:6" x14ac:dyDescent="0.25">
      <c r="B49" s="12" t="s">
        <v>40</v>
      </c>
      <c r="C49" s="79">
        <v>-9204</v>
      </c>
      <c r="D49" s="79">
        <v>20772</v>
      </c>
      <c r="E49" s="79">
        <v>-2480</v>
      </c>
      <c r="F49" s="79">
        <v>-4061</v>
      </c>
    </row>
    <row r="50" spans="2:6" x14ac:dyDescent="0.25">
      <c r="B50" s="108"/>
      <c r="C50" s="55"/>
      <c r="D50" s="55"/>
      <c r="E50" s="55"/>
      <c r="F50" s="55"/>
    </row>
    <row r="51" spans="2:6" x14ac:dyDescent="0.25">
      <c r="B51" s="103" t="s">
        <v>220</v>
      </c>
      <c r="C51" s="55"/>
      <c r="D51" s="55"/>
      <c r="E51" s="55"/>
      <c r="F51" s="55"/>
    </row>
    <row r="52" spans="2:6" x14ac:dyDescent="0.25">
      <c r="B52" s="12" t="s">
        <v>77</v>
      </c>
      <c r="C52" s="79">
        <v>-900</v>
      </c>
      <c r="D52" s="79">
        <v>12677</v>
      </c>
      <c r="E52" s="79">
        <v>-10825</v>
      </c>
      <c r="F52" s="79">
        <v>-3612</v>
      </c>
    </row>
    <row r="53" spans="2:6" x14ac:dyDescent="0.25">
      <c r="B53" s="12" t="s">
        <v>40</v>
      </c>
      <c r="C53" s="79">
        <v>-5418</v>
      </c>
      <c r="D53" s="79">
        <v>-15954</v>
      </c>
      <c r="E53" s="33">
        <v>-3331</v>
      </c>
      <c r="F53" s="79">
        <v>5258</v>
      </c>
    </row>
    <row r="54" spans="2:6" x14ac:dyDescent="0.25">
      <c r="B54" s="108"/>
      <c r="C54" s="55"/>
      <c r="D54" s="55"/>
      <c r="E54" s="55"/>
      <c r="F54" s="55"/>
    </row>
    <row r="55" spans="2:6" x14ac:dyDescent="0.25">
      <c r="B55" s="103" t="s">
        <v>276</v>
      </c>
      <c r="C55" s="55"/>
      <c r="D55" s="55"/>
      <c r="E55" s="55"/>
      <c r="F55" s="55"/>
    </row>
    <row r="56" spans="2:6" x14ac:dyDescent="0.25">
      <c r="B56" s="12" t="s">
        <v>78</v>
      </c>
      <c r="C56" s="33">
        <v>-19.98</v>
      </c>
      <c r="D56" s="33">
        <v>-23.73</v>
      </c>
      <c r="E56" s="33">
        <v>-19.670000000000002</v>
      </c>
      <c r="F56" s="33">
        <v>-19.93</v>
      </c>
    </row>
    <row r="57" spans="2:6" x14ac:dyDescent="0.25">
      <c r="B57" s="12" t="s">
        <v>79</v>
      </c>
      <c r="C57" s="33">
        <v>-19.98</v>
      </c>
      <c r="D57" s="33">
        <v>-23.73</v>
      </c>
      <c r="E57" s="33">
        <v>-19.670000000000002</v>
      </c>
      <c r="F57" s="33">
        <v>-19.93</v>
      </c>
    </row>
    <row r="58" spans="2:6" x14ac:dyDescent="0.25">
      <c r="B58" s="108"/>
      <c r="C58" s="55"/>
      <c r="D58" s="55"/>
      <c r="E58" s="55"/>
      <c r="F58" s="55"/>
    </row>
    <row r="59" spans="2:6" x14ac:dyDescent="0.25">
      <c r="B59" s="103" t="s">
        <v>277</v>
      </c>
      <c r="C59" s="55"/>
      <c r="D59" s="55"/>
      <c r="E59" s="55"/>
      <c r="F59" s="55"/>
    </row>
    <row r="60" spans="2:6" x14ac:dyDescent="0.25">
      <c r="B60" s="12" t="s">
        <v>78</v>
      </c>
      <c r="C60" s="33">
        <v>-8.9</v>
      </c>
      <c r="D60" s="33">
        <v>-13.93</v>
      </c>
      <c r="E60" s="33">
        <v>-19.670000000000002</v>
      </c>
      <c r="F60" s="33">
        <v>-6.47</v>
      </c>
    </row>
    <row r="61" spans="2:6" x14ac:dyDescent="0.25">
      <c r="B61" s="12" t="s">
        <v>79</v>
      </c>
      <c r="C61" s="33">
        <v>-8.9</v>
      </c>
      <c r="D61" s="33">
        <v>-13.93</v>
      </c>
      <c r="E61" s="33">
        <v>-19.670000000000002</v>
      </c>
      <c r="F61" s="33">
        <v>-6.47</v>
      </c>
    </row>
  </sheetData>
  <mergeCells count="4">
    <mergeCell ref="B3:D3"/>
    <mergeCell ref="B2:D2"/>
    <mergeCell ref="C4:D4"/>
    <mergeCell ref="E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95B36-BA59-4371-A2B7-E78F425A4CDC}">
  <dimension ref="B2:D50"/>
  <sheetViews>
    <sheetView showGridLines="0" workbookViewId="0"/>
  </sheetViews>
  <sheetFormatPr baseColWidth="10" defaultRowHeight="15" x14ac:dyDescent="0.25"/>
  <cols>
    <col min="1" max="1" width="3.7109375" customWidth="1"/>
    <col min="2" max="2" width="60.28515625" style="52" bestFit="1" customWidth="1"/>
  </cols>
  <sheetData>
    <row r="2" spans="2:4" ht="28.5" customHeight="1" x14ac:dyDescent="0.25">
      <c r="B2" s="164" t="s">
        <v>281</v>
      </c>
      <c r="C2" s="164"/>
      <c r="D2" s="164"/>
    </row>
    <row r="3" spans="2:4" x14ac:dyDescent="0.25">
      <c r="B3" s="166"/>
      <c r="C3" s="166"/>
      <c r="D3" s="166"/>
    </row>
    <row r="4" spans="2:4" x14ac:dyDescent="0.25">
      <c r="B4" s="94"/>
      <c r="C4" s="94"/>
      <c r="D4" s="94"/>
    </row>
    <row r="5" spans="2:4" x14ac:dyDescent="0.25">
      <c r="B5" s="98" t="s">
        <v>208</v>
      </c>
      <c r="C5" s="97" t="s">
        <v>279</v>
      </c>
      <c r="D5" s="97" t="s">
        <v>280</v>
      </c>
    </row>
    <row r="6" spans="2:4" x14ac:dyDescent="0.25">
      <c r="B6" s="31" t="s">
        <v>80</v>
      </c>
      <c r="C6" s="55"/>
      <c r="D6" s="55"/>
    </row>
    <row r="7" spans="2:4" x14ac:dyDescent="0.25">
      <c r="B7" s="15" t="s">
        <v>81</v>
      </c>
      <c r="C7" s="79">
        <v>33</v>
      </c>
      <c r="D7" s="79">
        <v>7063</v>
      </c>
    </row>
    <row r="8" spans="2:4" ht="15.75" thickBot="1" x14ac:dyDescent="0.3">
      <c r="B8" s="36" t="s">
        <v>82</v>
      </c>
      <c r="C8" s="34">
        <v>-42</v>
      </c>
      <c r="D8" s="34">
        <v>-348</v>
      </c>
    </row>
    <row r="9" spans="2:4" ht="15.75" thickBot="1" x14ac:dyDescent="0.3">
      <c r="B9" s="21" t="s">
        <v>282</v>
      </c>
      <c r="C9" s="83">
        <f>+C7+C8</f>
        <v>-9</v>
      </c>
      <c r="D9" s="83">
        <f>+D7+D8</f>
        <v>6715</v>
      </c>
    </row>
    <row r="10" spans="2:4" ht="15.75" thickBot="1" x14ac:dyDescent="0.3">
      <c r="B10" s="99" t="s">
        <v>83</v>
      </c>
      <c r="C10" s="82">
        <v>2795</v>
      </c>
      <c r="D10" s="82">
        <v>26560</v>
      </c>
    </row>
    <row r="11" spans="2:4" ht="15.75" thickBot="1" x14ac:dyDescent="0.3">
      <c r="B11" s="21" t="s">
        <v>84</v>
      </c>
      <c r="C11" s="83">
        <f>+C9+C10</f>
        <v>2786</v>
      </c>
      <c r="D11" s="83">
        <f>+D9+D10</f>
        <v>33275</v>
      </c>
    </row>
    <row r="12" spans="2:4" x14ac:dyDescent="0.25">
      <c r="B12" s="31" t="s">
        <v>85</v>
      </c>
      <c r="C12" s="55"/>
      <c r="D12" s="55"/>
    </row>
    <row r="13" spans="2:4" x14ac:dyDescent="0.25">
      <c r="B13" s="12" t="s">
        <v>86</v>
      </c>
      <c r="C13" s="104">
        <v>-36</v>
      </c>
      <c r="D13" s="105">
        <v>-174</v>
      </c>
    </row>
    <row r="14" spans="2:4" x14ac:dyDescent="0.25">
      <c r="B14" s="12" t="s">
        <v>196</v>
      </c>
      <c r="C14" s="104">
        <v>-905</v>
      </c>
      <c r="D14" s="105">
        <v>-2904</v>
      </c>
    </row>
    <row r="15" spans="2:4" x14ac:dyDescent="0.25">
      <c r="B15" s="12" t="s">
        <v>236</v>
      </c>
      <c r="C15" s="104">
        <v>16030</v>
      </c>
      <c r="D15" s="104">
        <v>24</v>
      </c>
    </row>
    <row r="16" spans="2:4" x14ac:dyDescent="0.25">
      <c r="B16" s="12" t="s">
        <v>237</v>
      </c>
      <c r="C16" s="104">
        <v>-208</v>
      </c>
      <c r="D16" s="104">
        <v>-235</v>
      </c>
    </row>
    <row r="17" spans="2:4" x14ac:dyDescent="0.25">
      <c r="B17" s="12" t="s">
        <v>283</v>
      </c>
      <c r="C17" s="105">
        <v>35</v>
      </c>
      <c r="D17" s="105" t="s">
        <v>16</v>
      </c>
    </row>
    <row r="18" spans="2:4" x14ac:dyDescent="0.25">
      <c r="B18" s="12" t="s">
        <v>238</v>
      </c>
      <c r="C18" s="104">
        <v>-12</v>
      </c>
      <c r="D18" s="104">
        <v>-41</v>
      </c>
    </row>
    <row r="19" spans="2:4" x14ac:dyDescent="0.25">
      <c r="B19" s="12" t="s">
        <v>239</v>
      </c>
      <c r="C19" s="104" t="s">
        <v>16</v>
      </c>
      <c r="D19" s="104">
        <v>-282</v>
      </c>
    </row>
    <row r="20" spans="2:4" x14ac:dyDescent="0.25">
      <c r="B20" s="12" t="s">
        <v>240</v>
      </c>
      <c r="C20" s="104" t="s">
        <v>16</v>
      </c>
      <c r="D20" s="104">
        <v>308</v>
      </c>
    </row>
    <row r="21" spans="2:4" x14ac:dyDescent="0.25">
      <c r="B21" s="12" t="s">
        <v>87</v>
      </c>
      <c r="C21" s="105">
        <v>-7710</v>
      </c>
      <c r="D21" s="104">
        <v>-10539</v>
      </c>
    </row>
    <row r="22" spans="2:4" x14ac:dyDescent="0.25">
      <c r="B22" s="12" t="s">
        <v>88</v>
      </c>
      <c r="C22" s="105">
        <v>12166</v>
      </c>
      <c r="D22" s="105">
        <v>15707</v>
      </c>
    </row>
    <row r="23" spans="2:4" x14ac:dyDescent="0.25">
      <c r="B23" s="12" t="s">
        <v>89</v>
      </c>
      <c r="C23" s="105">
        <v>502</v>
      </c>
      <c r="D23" s="105">
        <v>529</v>
      </c>
    </row>
    <row r="24" spans="2:4" x14ac:dyDescent="0.25">
      <c r="B24" s="12" t="s">
        <v>197</v>
      </c>
      <c r="C24" s="105" t="s">
        <v>16</v>
      </c>
      <c r="D24" s="105">
        <v>-16</v>
      </c>
    </row>
    <row r="25" spans="2:4" ht="15.75" thickBot="1" x14ac:dyDescent="0.3">
      <c r="B25" s="63" t="s">
        <v>90</v>
      </c>
      <c r="C25" s="107" t="s">
        <v>16</v>
      </c>
      <c r="D25" s="107">
        <v>-1287</v>
      </c>
    </row>
    <row r="26" spans="2:4" ht="15.75" thickBot="1" x14ac:dyDescent="0.3">
      <c r="B26" s="21" t="s">
        <v>221</v>
      </c>
      <c r="C26" s="83">
        <f>+SUM(C13:C25)</f>
        <v>19862</v>
      </c>
      <c r="D26" s="83">
        <f>+SUM(D13:D25)</f>
        <v>1090</v>
      </c>
    </row>
    <row r="27" spans="2:4" ht="15.75" thickBot="1" x14ac:dyDescent="0.3">
      <c r="B27" s="118" t="s">
        <v>222</v>
      </c>
      <c r="C27" s="106">
        <v>39736</v>
      </c>
      <c r="D27" s="106">
        <v>21984</v>
      </c>
    </row>
    <row r="28" spans="2:4" ht="15.75" thickBot="1" x14ac:dyDescent="0.3">
      <c r="B28" s="21" t="s">
        <v>166</v>
      </c>
      <c r="C28" s="83">
        <f>+C26+C27</f>
        <v>59598</v>
      </c>
      <c r="D28" s="83">
        <f>+D26+D27</f>
        <v>23074</v>
      </c>
    </row>
    <row r="29" spans="2:4" x14ac:dyDescent="0.25">
      <c r="B29" s="31" t="s">
        <v>91</v>
      </c>
      <c r="C29" s="55"/>
      <c r="D29" s="55"/>
    </row>
    <row r="30" spans="2:4" x14ac:dyDescent="0.25">
      <c r="B30" s="15" t="s">
        <v>92</v>
      </c>
      <c r="C30" s="79">
        <v>9547</v>
      </c>
      <c r="D30" s="79">
        <v>24637</v>
      </c>
    </row>
    <row r="31" spans="2:4" x14ac:dyDescent="0.25">
      <c r="B31" s="15" t="s">
        <v>93</v>
      </c>
      <c r="C31" s="79">
        <v>-33751</v>
      </c>
      <c r="D31" s="79">
        <v>-28613</v>
      </c>
    </row>
    <row r="32" spans="2:4" x14ac:dyDescent="0.25">
      <c r="B32" s="15" t="s">
        <v>241</v>
      </c>
      <c r="C32" s="33">
        <v>6486</v>
      </c>
      <c r="D32" s="33">
        <v>3753</v>
      </c>
    </row>
    <row r="33" spans="2:4" x14ac:dyDescent="0.25">
      <c r="B33" s="15" t="s">
        <v>94</v>
      </c>
      <c r="C33" s="33">
        <v>-6664</v>
      </c>
      <c r="D33" s="33">
        <v>-5881</v>
      </c>
    </row>
    <row r="34" spans="2:4" x14ac:dyDescent="0.25">
      <c r="B34" s="15" t="s">
        <v>95</v>
      </c>
      <c r="C34" s="79">
        <v>-3013</v>
      </c>
      <c r="D34" s="33">
        <v>-3371</v>
      </c>
    </row>
    <row r="35" spans="2:4" x14ac:dyDescent="0.25">
      <c r="B35" s="15" t="s">
        <v>96</v>
      </c>
      <c r="C35" s="33">
        <v>-53</v>
      </c>
      <c r="D35" s="33">
        <v>-36</v>
      </c>
    </row>
    <row r="36" spans="2:4" x14ac:dyDescent="0.25">
      <c r="B36" s="15" t="s">
        <v>242</v>
      </c>
      <c r="C36" s="33">
        <v>-2332</v>
      </c>
      <c r="D36" s="33">
        <v>-311</v>
      </c>
    </row>
    <row r="37" spans="2:4" x14ac:dyDescent="0.25">
      <c r="B37" s="15" t="s">
        <v>243</v>
      </c>
      <c r="C37" s="33">
        <v>5084</v>
      </c>
      <c r="D37" s="33" t="s">
        <v>16</v>
      </c>
    </row>
    <row r="38" spans="2:4" ht="15.75" thickBot="1" x14ac:dyDescent="0.3">
      <c r="B38" s="36" t="s">
        <v>198</v>
      </c>
      <c r="C38" s="82">
        <v>-449</v>
      </c>
      <c r="D38" s="34">
        <v>-241</v>
      </c>
    </row>
    <row r="39" spans="2:4" ht="15.75" thickBot="1" x14ac:dyDescent="0.3">
      <c r="B39" s="21" t="s">
        <v>284</v>
      </c>
      <c r="C39" s="83">
        <f>+SUM(C30:C38)</f>
        <v>-25145</v>
      </c>
      <c r="D39" s="83">
        <f>+SUM(D30:D38)</f>
        <v>-10063</v>
      </c>
    </row>
    <row r="40" spans="2:4" ht="15.75" thickBot="1" x14ac:dyDescent="0.3">
      <c r="B40" s="99" t="s">
        <v>285</v>
      </c>
      <c r="C40" s="82">
        <v>-16369</v>
      </c>
      <c r="D40" s="82">
        <v>-83790</v>
      </c>
    </row>
    <row r="41" spans="2:4" ht="15.75" thickBot="1" x14ac:dyDescent="0.3">
      <c r="B41" s="21" t="s">
        <v>207</v>
      </c>
      <c r="C41" s="83">
        <f>+C39+C40</f>
        <v>-41514</v>
      </c>
      <c r="D41" s="83">
        <f>+D39+D40</f>
        <v>-93853</v>
      </c>
    </row>
    <row r="42" spans="2:4" x14ac:dyDescent="0.25">
      <c r="B42" s="15" t="s">
        <v>286</v>
      </c>
      <c r="C42" s="79">
        <v>-5292</v>
      </c>
      <c r="D42" s="33">
        <v>-2258</v>
      </c>
    </row>
    <row r="43" spans="2:4" ht="15.75" thickBot="1" x14ac:dyDescent="0.3">
      <c r="B43" s="36" t="s">
        <v>223</v>
      </c>
      <c r="C43" s="34">
        <v>26162</v>
      </c>
      <c r="D43" s="82">
        <v>-35246</v>
      </c>
    </row>
    <row r="44" spans="2:4" ht="15.75" thickBot="1" x14ac:dyDescent="0.3">
      <c r="B44" s="21" t="s">
        <v>224</v>
      </c>
      <c r="C44" s="83">
        <f>+C42+C43</f>
        <v>20870</v>
      </c>
      <c r="D44" s="83">
        <f>+D42+D43</f>
        <v>-37504</v>
      </c>
    </row>
    <row r="45" spans="2:4" x14ac:dyDescent="0.25">
      <c r="B45" s="42" t="s">
        <v>97</v>
      </c>
      <c r="C45" s="79">
        <v>122322</v>
      </c>
      <c r="D45" s="79">
        <v>117021</v>
      </c>
    </row>
    <row r="46" spans="2:4" x14ac:dyDescent="0.25">
      <c r="B46" s="42" t="s">
        <v>199</v>
      </c>
      <c r="C46" s="79" t="s">
        <v>16</v>
      </c>
      <c r="D46" s="79">
        <v>-852</v>
      </c>
    </row>
    <row r="47" spans="2:4" x14ac:dyDescent="0.25">
      <c r="B47" s="15" t="s">
        <v>287</v>
      </c>
      <c r="C47" s="79">
        <v>-130984</v>
      </c>
      <c r="D47" s="33" t="s">
        <v>16</v>
      </c>
    </row>
    <row r="48" spans="2:4" ht="23.25" thickBot="1" x14ac:dyDescent="0.3">
      <c r="B48" s="36" t="s">
        <v>200</v>
      </c>
      <c r="C48" s="82">
        <v>-8158</v>
      </c>
      <c r="D48" s="82">
        <v>2128</v>
      </c>
    </row>
    <row r="49" spans="2:4" ht="15.75" thickBot="1" x14ac:dyDescent="0.3">
      <c r="B49" s="100" t="s">
        <v>98</v>
      </c>
      <c r="C49" s="84">
        <f>+SUM(C44:C48)</f>
        <v>4050</v>
      </c>
      <c r="D49" s="84">
        <f>+SUM(D44:D48)</f>
        <v>80793</v>
      </c>
    </row>
    <row r="50" spans="2:4" ht="15.75" thickTop="1" x14ac:dyDescent="0.25"/>
  </sheetData>
  <mergeCells count="2">
    <mergeCell ref="B2:D2"/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974D-AF28-4D9C-A947-E32AB85C9E4C}">
  <dimension ref="B2:H14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52" customWidth="1"/>
  </cols>
  <sheetData>
    <row r="2" spans="2:8" x14ac:dyDescent="0.25">
      <c r="B2" s="53" t="s">
        <v>99</v>
      </c>
    </row>
    <row r="3" spans="2:8" ht="15.75" thickBot="1" x14ac:dyDescent="0.3"/>
    <row r="4" spans="2:8" ht="15.75" thickTop="1" x14ac:dyDescent="0.25">
      <c r="B4" s="35" t="s">
        <v>100</v>
      </c>
      <c r="C4" s="127" t="s">
        <v>288</v>
      </c>
      <c r="D4" s="127" t="s">
        <v>289</v>
      </c>
      <c r="E4" s="127" t="s">
        <v>101</v>
      </c>
      <c r="F4" s="127" t="s">
        <v>290</v>
      </c>
      <c r="G4" s="127" t="s">
        <v>291</v>
      </c>
      <c r="H4" s="127" t="s">
        <v>101</v>
      </c>
    </row>
    <row r="5" spans="2:8" x14ac:dyDescent="0.25">
      <c r="B5" s="13" t="s">
        <v>58</v>
      </c>
      <c r="C5" s="1">
        <v>3585</v>
      </c>
      <c r="D5" s="1">
        <v>5037</v>
      </c>
      <c r="E5" s="169">
        <f>+C5/D5-1</f>
        <v>-0.28826682549136395</v>
      </c>
      <c r="F5" s="1">
        <v>9177</v>
      </c>
      <c r="G5" s="1">
        <v>17367</v>
      </c>
      <c r="H5" s="169">
        <f>+F5/G5-1</f>
        <v>-0.47158403869407495</v>
      </c>
    </row>
    <row r="6" spans="2:8" ht="15.75" thickBot="1" x14ac:dyDescent="0.3">
      <c r="B6" s="36" t="s">
        <v>292</v>
      </c>
      <c r="C6" s="10">
        <v>-17322</v>
      </c>
      <c r="D6" s="10">
        <v>-2684</v>
      </c>
      <c r="E6" s="152">
        <f t="shared" ref="E6:E13" si="0">+C6/D6-1</f>
        <v>5.4538002980625935</v>
      </c>
      <c r="F6" s="10">
        <v>-6856</v>
      </c>
      <c r="G6" s="10">
        <v>3295</v>
      </c>
      <c r="H6" s="152">
        <f t="shared" ref="H6:H13" si="1">+F6/G6-1</f>
        <v>-3.0807283763277695</v>
      </c>
    </row>
    <row r="7" spans="2:8" ht="15.75" thickBot="1" x14ac:dyDescent="0.3">
      <c r="B7" s="37" t="s">
        <v>213</v>
      </c>
      <c r="C7" s="7">
        <v>-15853</v>
      </c>
      <c r="D7" s="11">
        <v>-672</v>
      </c>
      <c r="E7" s="153">
        <f t="shared" si="0"/>
        <v>22.59077380952381</v>
      </c>
      <c r="F7" s="7">
        <v>-5418</v>
      </c>
      <c r="G7" s="7">
        <v>10544</v>
      </c>
      <c r="H7" s="153">
        <f t="shared" si="1"/>
        <v>-1.5138467374810318</v>
      </c>
    </row>
    <row r="8" spans="2:8" ht="15.75" thickBot="1" x14ac:dyDescent="0.3">
      <c r="B8" s="36" t="s">
        <v>102</v>
      </c>
      <c r="C8" s="5">
        <v>154</v>
      </c>
      <c r="D8" s="5">
        <v>113</v>
      </c>
      <c r="E8" s="152">
        <f t="shared" si="0"/>
        <v>0.36283185840707954</v>
      </c>
      <c r="F8" s="5">
        <v>413</v>
      </c>
      <c r="G8" s="5">
        <v>472</v>
      </c>
      <c r="H8" s="152">
        <f t="shared" si="1"/>
        <v>-0.125</v>
      </c>
    </row>
    <row r="9" spans="2:8" ht="15.75" thickBot="1" x14ac:dyDescent="0.3">
      <c r="B9" s="37" t="s">
        <v>244</v>
      </c>
      <c r="C9" s="7">
        <v>-15699</v>
      </c>
      <c r="D9" s="11">
        <v>-559</v>
      </c>
      <c r="E9" s="153">
        <f t="shared" si="0"/>
        <v>27.08407871198569</v>
      </c>
      <c r="F9" s="7">
        <v>-5005</v>
      </c>
      <c r="G9" s="7">
        <v>11016</v>
      </c>
      <c r="H9" s="153">
        <f t="shared" si="1"/>
        <v>-1.4543391430646333</v>
      </c>
    </row>
    <row r="10" spans="2:8" ht="15.75" thickBot="1" x14ac:dyDescent="0.3">
      <c r="B10" s="21" t="s">
        <v>245</v>
      </c>
      <c r="C10" s="9">
        <v>1640</v>
      </c>
      <c r="D10" s="9">
        <v>2125</v>
      </c>
      <c r="E10" s="154">
        <f t="shared" si="0"/>
        <v>-0.22823529411764709</v>
      </c>
      <c r="F10" s="9">
        <v>11604</v>
      </c>
      <c r="G10" s="9">
        <v>7352</v>
      </c>
      <c r="H10" s="154">
        <f t="shared" si="1"/>
        <v>0.57834602829162129</v>
      </c>
    </row>
    <row r="11" spans="2:8" ht="15.75" thickBot="1" x14ac:dyDescent="0.3">
      <c r="B11" s="37" t="s">
        <v>293</v>
      </c>
      <c r="C11" s="7">
        <v>-13882</v>
      </c>
      <c r="D11" s="7">
        <v>-13443</v>
      </c>
      <c r="E11" s="153">
        <f t="shared" si="0"/>
        <v>3.2656401100944699E-2</v>
      </c>
      <c r="F11" s="7">
        <v>-14712</v>
      </c>
      <c r="G11" s="7">
        <v>-5975</v>
      </c>
      <c r="H11" s="153">
        <f t="shared" si="1"/>
        <v>1.4622594142259415</v>
      </c>
    </row>
    <row r="12" spans="2:8" x14ac:dyDescent="0.25">
      <c r="B12" s="15" t="s">
        <v>103</v>
      </c>
      <c r="C12" s="2">
        <v>-11312</v>
      </c>
      <c r="D12" s="2">
        <v>-11461</v>
      </c>
      <c r="E12" s="155">
        <f t="shared" si="0"/>
        <v>-1.3000610766948806E-2</v>
      </c>
      <c r="F12" s="2">
        <v>-11487</v>
      </c>
      <c r="G12" s="2">
        <v>-13647</v>
      </c>
      <c r="H12" s="155">
        <f t="shared" si="1"/>
        <v>-0.15827654429544957</v>
      </c>
    </row>
    <row r="13" spans="2:8" ht="15.75" thickBot="1" x14ac:dyDescent="0.3">
      <c r="B13" s="38" t="s">
        <v>104</v>
      </c>
      <c r="C13" s="130">
        <v>-2570</v>
      </c>
      <c r="D13" s="130">
        <v>-1982</v>
      </c>
      <c r="E13" s="156">
        <f t="shared" si="0"/>
        <v>0.29667003027245209</v>
      </c>
      <c r="F13" s="130">
        <v>-3225</v>
      </c>
      <c r="G13" s="130">
        <v>7672</v>
      </c>
      <c r="H13" s="156">
        <f t="shared" si="1"/>
        <v>-1.4203597497393119</v>
      </c>
    </row>
    <row r="14" spans="2:8" ht="15.75" thickTop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5CA50-D5CE-40FD-8032-CF5765A4BD0B}">
  <dimension ref="B2:H59"/>
  <sheetViews>
    <sheetView showGridLines="0" workbookViewId="0"/>
  </sheetViews>
  <sheetFormatPr baseColWidth="10" defaultRowHeight="15" x14ac:dyDescent="0.25"/>
  <cols>
    <col min="1" max="1" width="3.7109375" customWidth="1"/>
    <col min="2" max="2" width="44.140625" style="52" bestFit="1" customWidth="1"/>
  </cols>
  <sheetData>
    <row r="2" spans="2:8" x14ac:dyDescent="0.25">
      <c r="B2" s="53" t="s">
        <v>105</v>
      </c>
    </row>
    <row r="4" spans="2:8" x14ac:dyDescent="0.25">
      <c r="B4" s="39" t="s">
        <v>100</v>
      </c>
      <c r="C4" s="40" t="s">
        <v>288</v>
      </c>
      <c r="D4" s="40" t="s">
        <v>289</v>
      </c>
      <c r="E4" s="40" t="s">
        <v>101</v>
      </c>
      <c r="F4" s="40" t="s">
        <v>290</v>
      </c>
      <c r="G4" s="40" t="s">
        <v>291</v>
      </c>
      <c r="H4" s="40" t="s">
        <v>101</v>
      </c>
    </row>
    <row r="5" spans="2:8" x14ac:dyDescent="0.25">
      <c r="B5" s="60" t="s">
        <v>246</v>
      </c>
      <c r="C5" s="1">
        <v>1553</v>
      </c>
      <c r="D5" s="1">
        <v>2021</v>
      </c>
      <c r="E5" s="151">
        <f t="shared" ref="E5:E10" si="0">+C5/D5-1</f>
        <v>-0.23156853043047998</v>
      </c>
      <c r="F5" s="1">
        <v>3748</v>
      </c>
      <c r="G5" s="1">
        <v>7625</v>
      </c>
      <c r="H5" s="151">
        <f t="shared" ref="H5:H10" si="1">+F5/G5-1</f>
        <v>-0.5084590163934426</v>
      </c>
    </row>
    <row r="6" spans="2:8" ht="15.75" thickBot="1" x14ac:dyDescent="0.3">
      <c r="B6" s="56" t="s">
        <v>247</v>
      </c>
      <c r="C6" s="10">
        <v>-4318</v>
      </c>
      <c r="D6" s="10">
        <v>-2409</v>
      </c>
      <c r="E6" s="152">
        <f t="shared" si="0"/>
        <v>0.79244499792444989</v>
      </c>
      <c r="F6" s="10">
        <v>-9697</v>
      </c>
      <c r="G6" s="10">
        <v>-5294</v>
      </c>
      <c r="H6" s="152">
        <f t="shared" si="1"/>
        <v>0.83169625991688712</v>
      </c>
    </row>
    <row r="7" spans="2:8" ht="15.75" thickBot="1" x14ac:dyDescent="0.3">
      <c r="B7" s="6" t="s">
        <v>213</v>
      </c>
      <c r="C7" s="7">
        <v>-3331</v>
      </c>
      <c r="D7" s="11">
        <v>-910</v>
      </c>
      <c r="E7" s="153">
        <f t="shared" si="0"/>
        <v>2.6604395604395603</v>
      </c>
      <c r="F7" s="7">
        <v>-7804</v>
      </c>
      <c r="G7" s="11">
        <v>240</v>
      </c>
      <c r="H7" s="153">
        <f t="shared" si="1"/>
        <v>-33.516666666666666</v>
      </c>
    </row>
    <row r="8" spans="2:8" ht="15.75" thickBot="1" x14ac:dyDescent="0.3">
      <c r="B8" s="56" t="s">
        <v>102</v>
      </c>
      <c r="C8" s="5">
        <v>59</v>
      </c>
      <c r="D8" s="5">
        <v>20</v>
      </c>
      <c r="E8" s="152">
        <f t="shared" si="0"/>
        <v>1.9500000000000002</v>
      </c>
      <c r="F8" s="5">
        <v>136</v>
      </c>
      <c r="G8" s="5">
        <v>131</v>
      </c>
      <c r="H8" s="152">
        <f t="shared" si="1"/>
        <v>3.8167938931297662E-2</v>
      </c>
    </row>
    <row r="9" spans="2:8" ht="15.75" thickBot="1" x14ac:dyDescent="0.3">
      <c r="B9" s="6" t="s">
        <v>248</v>
      </c>
      <c r="C9" s="7">
        <v>-3272</v>
      </c>
      <c r="D9" s="11">
        <v>-890</v>
      </c>
      <c r="E9" s="153">
        <f t="shared" si="0"/>
        <v>2.6764044943820227</v>
      </c>
      <c r="F9" s="7">
        <v>-7668</v>
      </c>
      <c r="G9" s="11">
        <v>371</v>
      </c>
      <c r="H9" s="153">
        <f t="shared" si="1"/>
        <v>-21.668463611859838</v>
      </c>
    </row>
    <row r="10" spans="2:8" ht="15.75" thickBot="1" x14ac:dyDescent="0.3">
      <c r="B10" s="8" t="s">
        <v>249</v>
      </c>
      <c r="C10" s="9">
        <v>1046</v>
      </c>
      <c r="D10" s="9">
        <v>1519</v>
      </c>
      <c r="E10" s="154">
        <f t="shared" si="0"/>
        <v>-0.31138907175773534</v>
      </c>
      <c r="F10" s="9">
        <v>2029</v>
      </c>
      <c r="G10" s="9">
        <v>5665</v>
      </c>
      <c r="H10" s="154">
        <f t="shared" si="1"/>
        <v>-0.6418358340688437</v>
      </c>
    </row>
    <row r="11" spans="2:8" x14ac:dyDescent="0.25">
      <c r="B11" s="51"/>
    </row>
    <row r="12" spans="2:8" x14ac:dyDescent="0.25">
      <c r="B12" s="111" t="s">
        <v>226</v>
      </c>
    </row>
    <row r="13" spans="2:8" x14ac:dyDescent="0.25">
      <c r="B13" s="112"/>
    </row>
    <row r="14" spans="2:8" x14ac:dyDescent="0.25">
      <c r="B14" s="39" t="s">
        <v>250</v>
      </c>
      <c r="C14" s="131" t="s">
        <v>288</v>
      </c>
      <c r="D14" s="40" t="s">
        <v>289</v>
      </c>
      <c r="E14" s="40" t="s">
        <v>101</v>
      </c>
      <c r="F14" s="40" t="s">
        <v>290</v>
      </c>
      <c r="G14" s="40" t="s">
        <v>291</v>
      </c>
      <c r="H14" s="40" t="s">
        <v>101</v>
      </c>
    </row>
    <row r="15" spans="2:8" x14ac:dyDescent="0.25">
      <c r="B15" s="42" t="s">
        <v>0</v>
      </c>
      <c r="C15" s="16">
        <v>2439</v>
      </c>
      <c r="D15" s="16">
        <v>2708</v>
      </c>
      <c r="E15" s="171">
        <f t="shared" ref="E15:E29" si="2">+ROUND(C15/D15,3)-1</f>
        <v>-9.8999999999999977E-2</v>
      </c>
      <c r="F15" s="2">
        <v>5278</v>
      </c>
      <c r="G15" s="2">
        <v>11534</v>
      </c>
      <c r="H15" s="171">
        <f t="shared" ref="H15:H29" si="3">+ROUND(F15/G15,3)-1</f>
        <v>-0.54200000000000004</v>
      </c>
    </row>
    <row r="16" spans="2:8" x14ac:dyDescent="0.25">
      <c r="B16" s="13" t="s">
        <v>1</v>
      </c>
      <c r="C16" s="14">
        <v>2354</v>
      </c>
      <c r="D16" s="14">
        <v>2884</v>
      </c>
      <c r="E16" s="172">
        <f t="shared" si="2"/>
        <v>-0.18400000000000005</v>
      </c>
      <c r="F16" s="1">
        <v>4798</v>
      </c>
      <c r="G16" s="1">
        <v>11683</v>
      </c>
      <c r="H16" s="172">
        <f t="shared" si="3"/>
        <v>-0.58899999999999997</v>
      </c>
    </row>
    <row r="17" spans="2:8" x14ac:dyDescent="0.25">
      <c r="B17" s="42" t="s">
        <v>2</v>
      </c>
      <c r="C17" s="16">
        <v>2136</v>
      </c>
      <c r="D17" s="16">
        <v>2483</v>
      </c>
      <c r="E17" s="171">
        <f t="shared" si="2"/>
        <v>-0.14000000000000001</v>
      </c>
      <c r="F17" s="2">
        <v>3977</v>
      </c>
      <c r="G17" s="2">
        <v>10347</v>
      </c>
      <c r="H17" s="171">
        <f t="shared" si="3"/>
        <v>-0.61599999999999999</v>
      </c>
    </row>
    <row r="18" spans="2:8" x14ac:dyDescent="0.25">
      <c r="B18" s="13" t="s">
        <v>3</v>
      </c>
      <c r="C18" s="14">
        <v>1933</v>
      </c>
      <c r="D18" s="14">
        <v>1661</v>
      </c>
      <c r="E18" s="172">
        <f t="shared" si="2"/>
        <v>0.16399999999999992</v>
      </c>
      <c r="F18" s="1">
        <v>4159</v>
      </c>
      <c r="G18" s="1">
        <v>6875</v>
      </c>
      <c r="H18" s="172">
        <f t="shared" si="3"/>
        <v>-0.39500000000000002</v>
      </c>
    </row>
    <row r="19" spans="2:8" x14ac:dyDescent="0.25">
      <c r="B19" s="42" t="s">
        <v>4</v>
      </c>
      <c r="C19" s="16">
        <v>1042</v>
      </c>
      <c r="D19" s="16">
        <v>1143</v>
      </c>
      <c r="E19" s="171">
        <f t="shared" si="2"/>
        <v>-8.7999999999999967E-2</v>
      </c>
      <c r="F19" s="2">
        <v>2681</v>
      </c>
      <c r="G19" s="2">
        <v>4580</v>
      </c>
      <c r="H19" s="171">
        <f t="shared" si="3"/>
        <v>-0.41500000000000004</v>
      </c>
    </row>
    <row r="20" spans="2:8" x14ac:dyDescent="0.25">
      <c r="B20" s="13" t="s">
        <v>201</v>
      </c>
      <c r="C20" s="14">
        <v>1677</v>
      </c>
      <c r="D20" s="14">
        <v>2330</v>
      </c>
      <c r="E20" s="173">
        <f t="shared" si="2"/>
        <v>-0.28000000000000003</v>
      </c>
      <c r="F20" s="1">
        <v>3724</v>
      </c>
      <c r="G20" s="1">
        <v>9194</v>
      </c>
      <c r="H20" s="173">
        <f t="shared" si="3"/>
        <v>-0.59499999999999997</v>
      </c>
    </row>
    <row r="21" spans="2:8" x14ac:dyDescent="0.25">
      <c r="B21" s="42" t="s">
        <v>6</v>
      </c>
      <c r="C21" s="16">
        <v>1313</v>
      </c>
      <c r="D21" s="16">
        <v>1109</v>
      </c>
      <c r="E21" s="171">
        <f t="shared" si="2"/>
        <v>0.18399999999999994</v>
      </c>
      <c r="F21" s="2">
        <v>3000</v>
      </c>
      <c r="G21" s="2">
        <v>4776</v>
      </c>
      <c r="H21" s="171">
        <f t="shared" si="3"/>
        <v>-0.372</v>
      </c>
    </row>
    <row r="22" spans="2:8" x14ac:dyDescent="0.25">
      <c r="B22" s="60" t="s">
        <v>7</v>
      </c>
      <c r="C22" s="14">
        <v>1491</v>
      </c>
      <c r="D22" s="14">
        <v>1253</v>
      </c>
      <c r="E22" s="173">
        <f t="shared" si="2"/>
        <v>0.18999999999999995</v>
      </c>
      <c r="F22" s="1">
        <v>4080</v>
      </c>
      <c r="G22" s="1">
        <v>5375</v>
      </c>
      <c r="H22" s="173">
        <f t="shared" si="3"/>
        <v>-0.24099999999999999</v>
      </c>
    </row>
    <row r="23" spans="2:8" x14ac:dyDescent="0.25">
      <c r="B23" s="42" t="s">
        <v>8</v>
      </c>
      <c r="C23" s="16">
        <v>1321</v>
      </c>
      <c r="D23" s="16">
        <v>1153</v>
      </c>
      <c r="E23" s="171">
        <f t="shared" si="2"/>
        <v>0.14599999999999991</v>
      </c>
      <c r="F23" s="2">
        <v>3479</v>
      </c>
      <c r="G23" s="2">
        <v>4027</v>
      </c>
      <c r="H23" s="171">
        <f t="shared" si="3"/>
        <v>-0.13600000000000001</v>
      </c>
    </row>
    <row r="24" spans="2:8" x14ac:dyDescent="0.25">
      <c r="B24" s="13" t="s">
        <v>9</v>
      </c>
      <c r="C24" s="14">
        <v>3063</v>
      </c>
      <c r="D24" s="14">
        <v>2489</v>
      </c>
      <c r="E24" s="173">
        <f t="shared" si="2"/>
        <v>0.23100000000000009</v>
      </c>
      <c r="F24" s="1">
        <v>7815</v>
      </c>
      <c r="G24" s="1">
        <v>9455</v>
      </c>
      <c r="H24" s="173">
        <f t="shared" si="3"/>
        <v>-0.17300000000000004</v>
      </c>
    </row>
    <row r="25" spans="2:8" x14ac:dyDescent="0.25">
      <c r="B25" s="110" t="s">
        <v>10</v>
      </c>
      <c r="C25" s="16">
        <v>2539</v>
      </c>
      <c r="D25" s="16">
        <v>1977</v>
      </c>
      <c r="E25" s="171">
        <f t="shared" si="2"/>
        <v>0.28400000000000003</v>
      </c>
      <c r="F25" s="2">
        <v>6517</v>
      </c>
      <c r="G25" s="2">
        <v>7040</v>
      </c>
      <c r="H25" s="171">
        <f t="shared" si="3"/>
        <v>-7.3999999999999955E-2</v>
      </c>
    </row>
    <row r="26" spans="2:8" x14ac:dyDescent="0.25">
      <c r="B26" s="13" t="s">
        <v>11</v>
      </c>
      <c r="C26" s="17">
        <v>880</v>
      </c>
      <c r="D26" s="17">
        <v>710</v>
      </c>
      <c r="E26" s="173">
        <f t="shared" si="2"/>
        <v>0.2390000000000001</v>
      </c>
      <c r="F26" s="1">
        <v>2543</v>
      </c>
      <c r="G26" s="1">
        <v>2899</v>
      </c>
      <c r="H26" s="173">
        <f t="shared" si="3"/>
        <v>-0.123</v>
      </c>
    </row>
    <row r="27" spans="2:8" x14ac:dyDescent="0.25">
      <c r="B27" s="42" t="s">
        <v>251</v>
      </c>
      <c r="C27" s="93">
        <v>404</v>
      </c>
      <c r="D27" s="93">
        <v>509</v>
      </c>
      <c r="E27" s="171">
        <f t="shared" si="2"/>
        <v>-0.20599999999999996</v>
      </c>
      <c r="F27" s="76">
        <v>946</v>
      </c>
      <c r="G27" s="2">
        <v>1959</v>
      </c>
      <c r="H27" s="171">
        <f t="shared" si="3"/>
        <v>-0.51700000000000002</v>
      </c>
    </row>
    <row r="28" spans="2:8" ht="15.75" thickBot="1" x14ac:dyDescent="0.3">
      <c r="B28" s="61" t="s">
        <v>12</v>
      </c>
      <c r="C28" s="18">
        <v>601</v>
      </c>
      <c r="D28" s="18">
        <v>703</v>
      </c>
      <c r="E28" s="174">
        <f t="shared" si="2"/>
        <v>-0.14500000000000002</v>
      </c>
      <c r="F28" s="19">
        <v>1252</v>
      </c>
      <c r="G28" s="19">
        <v>2848</v>
      </c>
      <c r="H28" s="174">
        <f t="shared" si="3"/>
        <v>-0.56000000000000005</v>
      </c>
    </row>
    <row r="29" spans="2:8" ht="15.75" thickBot="1" x14ac:dyDescent="0.3">
      <c r="B29" s="8" t="s">
        <v>13</v>
      </c>
      <c r="C29" s="9">
        <f>+SUM(C15:C28)</f>
        <v>23193</v>
      </c>
      <c r="D29" s="9">
        <f>+SUM(D15:D28)</f>
        <v>23112</v>
      </c>
      <c r="E29" s="175">
        <f t="shared" si="2"/>
        <v>4.0000000000000036E-3</v>
      </c>
      <c r="F29" s="9">
        <f>+SUM(F15:F28)</f>
        <v>54249</v>
      </c>
      <c r="G29" s="9">
        <f>+SUM(G15:G28)</f>
        <v>92592</v>
      </c>
      <c r="H29" s="175">
        <f t="shared" si="3"/>
        <v>-0.41400000000000003</v>
      </c>
    </row>
    <row r="30" spans="2:8" x14ac:dyDescent="0.25">
      <c r="B30" s="113"/>
    </row>
    <row r="31" spans="2:8" x14ac:dyDescent="0.25">
      <c r="B31" s="111" t="s">
        <v>226</v>
      </c>
    </row>
    <row r="32" spans="2:8" x14ac:dyDescent="0.25">
      <c r="B32" s="112"/>
    </row>
    <row r="33" spans="2:8" x14ac:dyDescent="0.25">
      <c r="B33" s="39" t="s">
        <v>107</v>
      </c>
      <c r="C33" s="131" t="s">
        <v>288</v>
      </c>
      <c r="D33" s="40" t="s">
        <v>289</v>
      </c>
      <c r="E33" s="40" t="s">
        <v>101</v>
      </c>
      <c r="F33" s="40" t="s">
        <v>290</v>
      </c>
      <c r="G33" s="40" t="s">
        <v>291</v>
      </c>
      <c r="H33" s="40" t="s">
        <v>101</v>
      </c>
    </row>
    <row r="34" spans="2:8" x14ac:dyDescent="0.25">
      <c r="B34" s="13" t="s">
        <v>108</v>
      </c>
      <c r="C34" s="1">
        <v>1803</v>
      </c>
      <c r="D34" s="1">
        <v>1190</v>
      </c>
      <c r="E34" s="169">
        <f t="shared" ref="E34:E42" si="4">+ROUND(C34/D34,3)-1</f>
        <v>0.5149999999999999</v>
      </c>
      <c r="F34" s="1">
        <v>2908</v>
      </c>
      <c r="G34" s="1">
        <v>4909</v>
      </c>
      <c r="H34" s="169">
        <f t="shared" ref="H34:H42" si="5">+ROUND(F34/G34,3)-1</f>
        <v>-0.40800000000000003</v>
      </c>
    </row>
    <row r="35" spans="2:8" x14ac:dyDescent="0.25">
      <c r="B35" s="42" t="s">
        <v>109</v>
      </c>
      <c r="C35" s="2">
        <v>11448</v>
      </c>
      <c r="D35" s="2">
        <v>11851</v>
      </c>
      <c r="E35" s="176">
        <f t="shared" si="4"/>
        <v>-3.400000000000003E-2</v>
      </c>
      <c r="F35" s="2">
        <v>29830</v>
      </c>
      <c r="G35" s="2">
        <v>51036</v>
      </c>
      <c r="H35" s="176">
        <f t="shared" si="5"/>
        <v>-0.41600000000000004</v>
      </c>
    </row>
    <row r="36" spans="2:8" x14ac:dyDescent="0.25">
      <c r="B36" s="13" t="s">
        <v>110</v>
      </c>
      <c r="C36" s="20">
        <v>280</v>
      </c>
      <c r="D36" s="20">
        <v>842</v>
      </c>
      <c r="E36" s="169">
        <v>-1</v>
      </c>
      <c r="F36" s="20">
        <v>336</v>
      </c>
      <c r="G36" s="1">
        <v>2906</v>
      </c>
      <c r="H36" s="169">
        <v>-1</v>
      </c>
    </row>
    <row r="37" spans="2:8" x14ac:dyDescent="0.25">
      <c r="B37" s="42" t="s">
        <v>111</v>
      </c>
      <c r="C37" s="76">
        <v>750</v>
      </c>
      <c r="D37" s="76">
        <v>487</v>
      </c>
      <c r="E37" s="176">
        <f t="shared" si="4"/>
        <v>0.54</v>
      </c>
      <c r="F37" s="2">
        <v>1565</v>
      </c>
      <c r="G37" s="2">
        <v>1898</v>
      </c>
      <c r="H37" s="176">
        <f t="shared" si="5"/>
        <v>-0.17500000000000004</v>
      </c>
    </row>
    <row r="38" spans="2:8" x14ac:dyDescent="0.25">
      <c r="B38" s="13" t="s">
        <v>14</v>
      </c>
      <c r="C38" s="1">
        <v>2116</v>
      </c>
      <c r="D38" s="1">
        <v>2950</v>
      </c>
      <c r="E38" s="169">
        <f t="shared" si="4"/>
        <v>-0.28300000000000003</v>
      </c>
      <c r="F38" s="1">
        <v>4005</v>
      </c>
      <c r="G38" s="1">
        <v>10401</v>
      </c>
      <c r="H38" s="169">
        <f t="shared" si="5"/>
        <v>-0.61499999999999999</v>
      </c>
    </row>
    <row r="39" spans="2:8" x14ac:dyDescent="0.25">
      <c r="B39" s="42" t="s">
        <v>112</v>
      </c>
      <c r="C39" s="2">
        <v>3509</v>
      </c>
      <c r="D39" s="2">
        <v>3579</v>
      </c>
      <c r="E39" s="176">
        <f t="shared" si="4"/>
        <v>-2.0000000000000018E-2</v>
      </c>
      <c r="F39" s="2">
        <v>8533</v>
      </c>
      <c r="G39" s="2">
        <v>12876</v>
      </c>
      <c r="H39" s="176">
        <f t="shared" si="5"/>
        <v>-0.33699999999999997</v>
      </c>
    </row>
    <row r="40" spans="2:8" x14ac:dyDescent="0.25">
      <c r="B40" s="13" t="s">
        <v>113</v>
      </c>
      <c r="C40" s="20">
        <v>383</v>
      </c>
      <c r="D40" s="20">
        <v>323</v>
      </c>
      <c r="E40" s="169">
        <f t="shared" si="4"/>
        <v>0.18599999999999994</v>
      </c>
      <c r="F40" s="20">
        <v>664</v>
      </c>
      <c r="G40" s="1">
        <v>1082</v>
      </c>
      <c r="H40" s="169">
        <f t="shared" si="5"/>
        <v>-0.38600000000000001</v>
      </c>
    </row>
    <row r="41" spans="2:8" ht="15.75" thickBot="1" x14ac:dyDescent="0.3">
      <c r="B41" s="42" t="s">
        <v>114</v>
      </c>
      <c r="C41" s="85">
        <v>2904</v>
      </c>
      <c r="D41" s="85">
        <v>1890</v>
      </c>
      <c r="E41" s="177">
        <f t="shared" si="4"/>
        <v>0.53699999999999992</v>
      </c>
      <c r="F41" s="85">
        <v>6408</v>
      </c>
      <c r="G41" s="85">
        <v>7484</v>
      </c>
      <c r="H41" s="177">
        <f t="shared" si="5"/>
        <v>-0.14400000000000002</v>
      </c>
    </row>
    <row r="42" spans="2:8" ht="15.75" thickBot="1" x14ac:dyDescent="0.3">
      <c r="B42" s="22" t="s">
        <v>13</v>
      </c>
      <c r="C42" s="86">
        <f>+SUM(C34:C41)</f>
        <v>23193</v>
      </c>
      <c r="D42" s="86">
        <f>+SUM(D34:D41)</f>
        <v>23112</v>
      </c>
      <c r="E42" s="178">
        <f t="shared" si="4"/>
        <v>4.0000000000000036E-3</v>
      </c>
      <c r="F42" s="86">
        <f t="shared" ref="F42:G42" si="6">+SUM(F34:F41)</f>
        <v>54249</v>
      </c>
      <c r="G42" s="86">
        <f t="shared" si="6"/>
        <v>92592</v>
      </c>
      <c r="H42" s="178">
        <f t="shared" si="5"/>
        <v>-0.41400000000000003</v>
      </c>
    </row>
    <row r="44" spans="2:8" x14ac:dyDescent="0.25">
      <c r="B44" s="111" t="s">
        <v>227</v>
      </c>
    </row>
    <row r="45" spans="2:8" x14ac:dyDescent="0.25">
      <c r="B45" s="112"/>
    </row>
    <row r="46" spans="2:8" x14ac:dyDescent="0.25">
      <c r="B46" s="41" t="s">
        <v>115</v>
      </c>
      <c r="C46" s="131" t="s">
        <v>288</v>
      </c>
      <c r="D46" s="40" t="s">
        <v>289</v>
      </c>
      <c r="E46" s="40" t="s">
        <v>101</v>
      </c>
      <c r="F46" s="40" t="s">
        <v>290</v>
      </c>
      <c r="G46" s="40" t="s">
        <v>291</v>
      </c>
      <c r="H46" s="40" t="s">
        <v>101</v>
      </c>
    </row>
    <row r="47" spans="2:8" x14ac:dyDescent="0.25">
      <c r="B47" s="13" t="s">
        <v>252</v>
      </c>
      <c r="C47" s="157">
        <v>830</v>
      </c>
      <c r="D47" s="1">
        <v>1086</v>
      </c>
      <c r="E47" s="169">
        <f t="shared" ref="E47:E58" si="7">+ROUND(C47/D47,3)-1</f>
        <v>-0.23599999999999999</v>
      </c>
      <c r="F47" s="1">
        <v>1834</v>
      </c>
      <c r="G47" s="1">
        <v>3677</v>
      </c>
      <c r="H47" s="169">
        <f t="shared" ref="H47:H58" si="8">+ROUND(F47/G47,3)-1</f>
        <v>-0.501</v>
      </c>
    </row>
    <row r="48" spans="2:8" x14ac:dyDescent="0.25">
      <c r="B48" s="15" t="s">
        <v>253</v>
      </c>
      <c r="C48" s="158">
        <v>461</v>
      </c>
      <c r="D48" s="158">
        <v>377</v>
      </c>
      <c r="E48" s="179">
        <f t="shared" si="7"/>
        <v>0.22300000000000009</v>
      </c>
      <c r="F48" s="158">
        <v>984</v>
      </c>
      <c r="G48" s="159">
        <v>2007</v>
      </c>
      <c r="H48" s="179">
        <f t="shared" si="8"/>
        <v>-0.51</v>
      </c>
    </row>
    <row r="49" spans="2:8" x14ac:dyDescent="0.25">
      <c r="B49" s="23" t="s">
        <v>254</v>
      </c>
      <c r="C49" s="4">
        <f>+SUM(C47:C48)</f>
        <v>1291</v>
      </c>
      <c r="D49" s="4">
        <f>+SUM(D47:D48)</f>
        <v>1463</v>
      </c>
      <c r="E49" s="180">
        <f t="shared" si="7"/>
        <v>-0.11799999999999999</v>
      </c>
      <c r="F49" s="4">
        <f>+SUM(F47:F48)</f>
        <v>2818</v>
      </c>
      <c r="G49" s="4">
        <f>+SUM(G47:G48)</f>
        <v>5684</v>
      </c>
      <c r="H49" s="180">
        <f t="shared" si="8"/>
        <v>-0.504</v>
      </c>
    </row>
    <row r="50" spans="2:8" x14ac:dyDescent="0.25">
      <c r="B50" s="15" t="s">
        <v>255</v>
      </c>
      <c r="C50" s="158">
        <v>20</v>
      </c>
      <c r="D50" s="158">
        <v>53</v>
      </c>
      <c r="E50" s="179">
        <f t="shared" si="7"/>
        <v>-0.623</v>
      </c>
      <c r="F50" s="158">
        <v>67</v>
      </c>
      <c r="G50" s="158">
        <v>198</v>
      </c>
      <c r="H50" s="179">
        <f t="shared" si="8"/>
        <v>-0.66199999999999992</v>
      </c>
    </row>
    <row r="51" spans="2:8" x14ac:dyDescent="0.25">
      <c r="B51" s="13" t="s">
        <v>256</v>
      </c>
      <c r="C51" s="20">
        <v>163</v>
      </c>
      <c r="D51" s="20">
        <v>281</v>
      </c>
      <c r="E51" s="169">
        <f t="shared" si="7"/>
        <v>-0.42000000000000004</v>
      </c>
      <c r="F51" s="20">
        <v>532</v>
      </c>
      <c r="G51" s="20">
        <v>980</v>
      </c>
      <c r="H51" s="169">
        <f t="shared" si="8"/>
        <v>-0.45699999999999996</v>
      </c>
    </row>
    <row r="52" spans="2:8" x14ac:dyDescent="0.25">
      <c r="B52" s="15" t="s">
        <v>116</v>
      </c>
      <c r="C52" s="158">
        <v>31</v>
      </c>
      <c r="D52" s="158">
        <v>36</v>
      </c>
      <c r="E52" s="179">
        <f t="shared" si="7"/>
        <v>-0.13900000000000001</v>
      </c>
      <c r="F52" s="158">
        <v>93</v>
      </c>
      <c r="G52" s="158">
        <v>108</v>
      </c>
      <c r="H52" s="179">
        <f t="shared" si="8"/>
        <v>-0.13900000000000001</v>
      </c>
    </row>
    <row r="53" spans="2:8" x14ac:dyDescent="0.25">
      <c r="B53" s="13" t="s">
        <v>117</v>
      </c>
      <c r="C53" s="20">
        <v>11</v>
      </c>
      <c r="D53" s="20">
        <v>106</v>
      </c>
      <c r="E53" s="169">
        <f t="shared" si="7"/>
        <v>-0.89600000000000002</v>
      </c>
      <c r="F53" s="20">
        <v>20</v>
      </c>
      <c r="G53" s="20">
        <v>398</v>
      </c>
      <c r="H53" s="169">
        <f t="shared" si="8"/>
        <v>-0.95</v>
      </c>
    </row>
    <row r="54" spans="2:8" x14ac:dyDescent="0.25">
      <c r="B54" s="15" t="s">
        <v>118</v>
      </c>
      <c r="C54" s="158">
        <v>28</v>
      </c>
      <c r="D54" s="158">
        <v>61</v>
      </c>
      <c r="E54" s="179">
        <f t="shared" si="7"/>
        <v>-0.54099999999999993</v>
      </c>
      <c r="F54" s="158">
        <v>107</v>
      </c>
      <c r="G54" s="158">
        <v>203</v>
      </c>
      <c r="H54" s="179">
        <f t="shared" si="8"/>
        <v>-0.47299999999999998</v>
      </c>
    </row>
    <row r="55" spans="2:8" ht="15.75" thickBot="1" x14ac:dyDescent="0.3">
      <c r="B55" s="133" t="s">
        <v>119</v>
      </c>
      <c r="C55" s="18">
        <v>9</v>
      </c>
      <c r="D55" s="18">
        <v>21</v>
      </c>
      <c r="E55" s="181">
        <f t="shared" si="7"/>
        <v>-0.57099999999999995</v>
      </c>
      <c r="F55" s="18">
        <v>111</v>
      </c>
      <c r="G55" s="18">
        <v>54</v>
      </c>
      <c r="H55" s="181">
        <f t="shared" si="8"/>
        <v>1.056</v>
      </c>
    </row>
    <row r="56" spans="2:8" ht="15.75" thickBot="1" x14ac:dyDescent="0.3">
      <c r="B56" s="44" t="s">
        <v>257</v>
      </c>
      <c r="C56" s="160">
        <f>+SUM(C49:C55)</f>
        <v>1553</v>
      </c>
      <c r="D56" s="160">
        <f>+SUM(D49:D55)</f>
        <v>2021</v>
      </c>
      <c r="E56" s="182">
        <f t="shared" si="7"/>
        <v>-0.23199999999999998</v>
      </c>
      <c r="F56" s="160">
        <f>+SUM(F49:F55)</f>
        <v>3748</v>
      </c>
      <c r="G56" s="160">
        <f>+SUM(G49:G55)</f>
        <v>7625</v>
      </c>
      <c r="H56" s="182">
        <f t="shared" si="8"/>
        <v>-0.50800000000000001</v>
      </c>
    </row>
    <row r="57" spans="2:8" ht="15.75" thickBot="1" x14ac:dyDescent="0.3">
      <c r="B57" s="133" t="s">
        <v>258</v>
      </c>
      <c r="C57" s="18">
        <v>685</v>
      </c>
      <c r="D57" s="19">
        <v>1107</v>
      </c>
      <c r="E57" s="183">
        <f t="shared" si="7"/>
        <v>-0.38100000000000001</v>
      </c>
      <c r="F57" s="7">
        <v>1838</v>
      </c>
      <c r="G57" s="7">
        <v>3295</v>
      </c>
      <c r="H57" s="183">
        <f t="shared" si="8"/>
        <v>-0.44199999999999995</v>
      </c>
    </row>
    <row r="58" spans="2:8" ht="15.75" thickBot="1" x14ac:dyDescent="0.3">
      <c r="B58" s="44" t="s">
        <v>13</v>
      </c>
      <c r="C58" s="160">
        <f>+C56+C57</f>
        <v>2238</v>
      </c>
      <c r="D58" s="160">
        <f>+D56+D57</f>
        <v>3128</v>
      </c>
      <c r="E58" s="184">
        <f t="shared" si="7"/>
        <v>-0.28500000000000003</v>
      </c>
      <c r="F58" s="160">
        <f>+F56+F57</f>
        <v>5586</v>
      </c>
      <c r="G58" s="160">
        <f>+G56+G57</f>
        <v>10920</v>
      </c>
      <c r="H58" s="184">
        <f t="shared" si="8"/>
        <v>-0.48799999999999999</v>
      </c>
    </row>
    <row r="59" spans="2:8" x14ac:dyDescent="0.25">
      <c r="B59" s="5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EA64D-2253-4BF4-B639-F6B5C0BB6F5F}">
  <dimension ref="B2:H12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52" customWidth="1"/>
  </cols>
  <sheetData>
    <row r="2" spans="2:8" x14ac:dyDescent="0.25">
      <c r="B2" s="53" t="s">
        <v>120</v>
      </c>
    </row>
    <row r="4" spans="2:8" x14ac:dyDescent="0.25">
      <c r="B4" s="39" t="s">
        <v>115</v>
      </c>
      <c r="C4" s="40" t="s">
        <v>288</v>
      </c>
      <c r="D4" s="40" t="s">
        <v>289</v>
      </c>
      <c r="E4" s="40" t="s">
        <v>101</v>
      </c>
      <c r="F4" s="40" t="s">
        <v>290</v>
      </c>
      <c r="G4" s="40" t="s">
        <v>291</v>
      </c>
      <c r="H4" s="40" t="s">
        <v>101</v>
      </c>
    </row>
    <row r="5" spans="2:8" x14ac:dyDescent="0.25">
      <c r="B5" s="13" t="s">
        <v>106</v>
      </c>
      <c r="C5" s="20">
        <v>629</v>
      </c>
      <c r="D5" s="20">
        <v>784</v>
      </c>
      <c r="E5" s="151">
        <f t="shared" ref="E5:E10" si="0">+C5/D5-1</f>
        <v>-0.19770408163265307</v>
      </c>
      <c r="F5" s="1">
        <v>1892</v>
      </c>
      <c r="G5" s="1">
        <v>2468</v>
      </c>
      <c r="H5" s="151">
        <f t="shared" ref="H5:H10" si="1">+F5/G5-1</f>
        <v>-0.23338735818476497</v>
      </c>
    </row>
    <row r="6" spans="2:8" ht="23.25" thickBot="1" x14ac:dyDescent="0.3">
      <c r="B6" s="58" t="s">
        <v>121</v>
      </c>
      <c r="C6" s="161">
        <v>-8376</v>
      </c>
      <c r="D6" s="48">
        <v>-492</v>
      </c>
      <c r="E6" s="152">
        <f t="shared" si="0"/>
        <v>16.024390243902438</v>
      </c>
      <c r="F6" s="161">
        <v>1980</v>
      </c>
      <c r="G6" s="161">
        <v>4623</v>
      </c>
      <c r="H6" s="152">
        <f t="shared" si="1"/>
        <v>-0.57170668397144708</v>
      </c>
    </row>
    <row r="7" spans="2:8" ht="15.75" thickBot="1" x14ac:dyDescent="0.3">
      <c r="B7" s="37" t="s">
        <v>122</v>
      </c>
      <c r="C7" s="7">
        <v>-7906</v>
      </c>
      <c r="D7" s="11">
        <v>114</v>
      </c>
      <c r="E7" s="153">
        <f t="shared" si="0"/>
        <v>-70.350877192982452</v>
      </c>
      <c r="F7" s="7">
        <v>3317</v>
      </c>
      <c r="G7" s="7">
        <v>6537</v>
      </c>
      <c r="H7" s="153">
        <f t="shared" si="1"/>
        <v>-0.4925806945081842</v>
      </c>
    </row>
    <row r="8" spans="2:8" ht="15.75" thickBot="1" x14ac:dyDescent="0.3">
      <c r="B8" s="58" t="s">
        <v>102</v>
      </c>
      <c r="C8" s="5">
        <v>14</v>
      </c>
      <c r="D8" s="5">
        <v>15</v>
      </c>
      <c r="E8" s="152">
        <f t="shared" si="0"/>
        <v>-6.6666666666666652E-2</v>
      </c>
      <c r="F8" s="5">
        <v>38</v>
      </c>
      <c r="G8" s="5">
        <v>47</v>
      </c>
      <c r="H8" s="152">
        <f t="shared" si="1"/>
        <v>-0.19148936170212771</v>
      </c>
    </row>
    <row r="9" spans="2:8" ht="15.75" thickBot="1" x14ac:dyDescent="0.3">
      <c r="B9" s="37" t="s">
        <v>244</v>
      </c>
      <c r="C9" s="7">
        <v>-7892</v>
      </c>
      <c r="D9" s="11">
        <v>129</v>
      </c>
      <c r="E9" s="153">
        <f t="shared" si="0"/>
        <v>-62.178294573643413</v>
      </c>
      <c r="F9" s="7">
        <v>3355</v>
      </c>
      <c r="G9" s="7">
        <v>6584</v>
      </c>
      <c r="H9" s="153">
        <f t="shared" si="1"/>
        <v>-0.49043134872417982</v>
      </c>
    </row>
    <row r="10" spans="2:8" ht="15.75" thickBot="1" x14ac:dyDescent="0.3">
      <c r="B10" s="44" t="s">
        <v>259</v>
      </c>
      <c r="C10" s="138">
        <v>484</v>
      </c>
      <c r="D10" s="138">
        <v>621</v>
      </c>
      <c r="E10" s="154">
        <f t="shared" si="0"/>
        <v>-0.22061191626409016</v>
      </c>
      <c r="F10" s="137">
        <v>1375</v>
      </c>
      <c r="G10" s="137">
        <v>1961</v>
      </c>
      <c r="H10" s="154">
        <f t="shared" si="1"/>
        <v>-0.29882712901580821</v>
      </c>
    </row>
    <row r="11" spans="2:8" x14ac:dyDescent="0.25">
      <c r="B11" s="59"/>
    </row>
    <row r="12" spans="2:8" x14ac:dyDescent="0.25">
      <c r="B12" s="5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BD848-15FC-46F7-A7B3-3A0B1870570F}">
  <dimension ref="B2:H8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52" customWidth="1"/>
  </cols>
  <sheetData>
    <row r="2" spans="2:8" x14ac:dyDescent="0.25">
      <c r="B2" s="53" t="s">
        <v>125</v>
      </c>
    </row>
    <row r="4" spans="2:8" x14ac:dyDescent="0.25">
      <c r="B4" s="39" t="s">
        <v>100</v>
      </c>
      <c r="C4" s="40" t="s">
        <v>288</v>
      </c>
      <c r="D4" s="40" t="s">
        <v>289</v>
      </c>
      <c r="E4" s="40" t="s">
        <v>101</v>
      </c>
      <c r="F4" s="40" t="s">
        <v>290</v>
      </c>
      <c r="G4" s="40" t="s">
        <v>291</v>
      </c>
      <c r="H4" s="40" t="s">
        <v>101</v>
      </c>
    </row>
    <row r="5" spans="2:8" ht="15.75" thickBot="1" x14ac:dyDescent="0.3">
      <c r="B5" s="61" t="s">
        <v>58</v>
      </c>
      <c r="C5" s="18">
        <v>538</v>
      </c>
      <c r="D5" s="18">
        <v>798</v>
      </c>
      <c r="E5" s="132">
        <v>-0.32600000000000001</v>
      </c>
      <c r="F5" s="18">
        <v>672</v>
      </c>
      <c r="G5" s="19">
        <v>2748</v>
      </c>
      <c r="H5" s="132">
        <v>-0.755</v>
      </c>
    </row>
    <row r="6" spans="2:8" ht="15.75" thickBot="1" x14ac:dyDescent="0.3">
      <c r="B6" s="62" t="s">
        <v>122</v>
      </c>
      <c r="C6" s="78">
        <v>15</v>
      </c>
      <c r="D6" s="78">
        <v>125</v>
      </c>
      <c r="E6" s="128">
        <v>-0.88</v>
      </c>
      <c r="F6" s="78">
        <v>-463</v>
      </c>
      <c r="G6" s="78">
        <v>495</v>
      </c>
      <c r="H6" s="128">
        <v>-1.9350000000000001</v>
      </c>
    </row>
    <row r="7" spans="2:8" ht="15.75" thickBot="1" x14ac:dyDescent="0.3">
      <c r="B7" s="61" t="s">
        <v>102</v>
      </c>
      <c r="C7" s="18">
        <v>58</v>
      </c>
      <c r="D7" s="18">
        <v>49</v>
      </c>
      <c r="E7" s="132">
        <v>0.184</v>
      </c>
      <c r="F7" s="18">
        <v>175</v>
      </c>
      <c r="G7" s="18">
        <v>187</v>
      </c>
      <c r="H7" s="132">
        <v>-6.4000000000000001E-2</v>
      </c>
    </row>
    <row r="8" spans="2:8" ht="15.75" thickBot="1" x14ac:dyDescent="0.3">
      <c r="B8" s="62" t="s">
        <v>15</v>
      </c>
      <c r="C8" s="78">
        <v>73</v>
      </c>
      <c r="D8" s="78">
        <v>174</v>
      </c>
      <c r="E8" s="128">
        <v>-0.57999999999999996</v>
      </c>
      <c r="F8" s="78">
        <v>-288</v>
      </c>
      <c r="G8" s="78">
        <v>682</v>
      </c>
      <c r="H8" s="128">
        <v>-1.4219999999999999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C71E-7AE2-4617-8DBC-BC51D7D5C139}">
  <dimension ref="B2:H13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52" customWidth="1"/>
  </cols>
  <sheetData>
    <row r="2" spans="2:8" x14ac:dyDescent="0.25">
      <c r="B2" s="53" t="s">
        <v>124</v>
      </c>
    </row>
    <row r="4" spans="2:8" x14ac:dyDescent="0.25">
      <c r="B4" s="39" t="s">
        <v>100</v>
      </c>
      <c r="C4" s="40" t="s">
        <v>288</v>
      </c>
      <c r="D4" s="40" t="s">
        <v>289</v>
      </c>
      <c r="E4" s="40" t="s">
        <v>101</v>
      </c>
      <c r="F4" s="40" t="s">
        <v>290</v>
      </c>
      <c r="G4" s="40" t="s">
        <v>291</v>
      </c>
      <c r="H4" s="40" t="s">
        <v>101</v>
      </c>
    </row>
    <row r="5" spans="2:8" x14ac:dyDescent="0.25">
      <c r="B5" s="13" t="s">
        <v>58</v>
      </c>
      <c r="C5" s="17">
        <v>111</v>
      </c>
      <c r="D5" s="17">
        <v>267</v>
      </c>
      <c r="E5" s="173">
        <f t="shared" ref="E5:E7" si="0">+C5/D5-1</f>
        <v>-0.5842696629213483</v>
      </c>
      <c r="F5" s="20">
        <v>515</v>
      </c>
      <c r="G5" s="20">
        <v>974</v>
      </c>
      <c r="H5" s="173">
        <f t="shared" ref="H5:H11" si="1">+F5/G5-1</f>
        <v>-0.47125256673511295</v>
      </c>
    </row>
    <row r="6" spans="2:8" ht="15.75" thickBot="1" x14ac:dyDescent="0.3">
      <c r="B6" s="58" t="s">
        <v>123</v>
      </c>
      <c r="C6" s="49">
        <v>-5052</v>
      </c>
      <c r="D6" s="27">
        <v>-99</v>
      </c>
      <c r="E6" s="185">
        <f t="shared" si="0"/>
        <v>50.030303030303031</v>
      </c>
      <c r="F6" s="5">
        <v>364</v>
      </c>
      <c r="G6" s="10">
        <v>3813</v>
      </c>
      <c r="H6" s="185">
        <f t="shared" si="1"/>
        <v>-0.90453710988722791</v>
      </c>
    </row>
    <row r="7" spans="2:8" ht="15.75" thickBot="1" x14ac:dyDescent="0.3">
      <c r="B7" s="37" t="s">
        <v>122</v>
      </c>
      <c r="C7" s="28">
        <v>-5082</v>
      </c>
      <c r="D7" s="29">
        <v>-182</v>
      </c>
      <c r="E7" s="186">
        <f t="shared" si="0"/>
        <v>26.923076923076923</v>
      </c>
      <c r="F7" s="11">
        <v>-486</v>
      </c>
      <c r="G7" s="7">
        <v>3711</v>
      </c>
      <c r="H7" s="186">
        <f t="shared" si="1"/>
        <v>-1.1309620048504447</v>
      </c>
    </row>
    <row r="8" spans="2:8" x14ac:dyDescent="0.25">
      <c r="B8" s="42" t="s">
        <v>102</v>
      </c>
      <c r="C8" s="93">
        <v>4</v>
      </c>
      <c r="D8" s="93">
        <v>-1</v>
      </c>
      <c r="E8" s="93" t="s">
        <v>5</v>
      </c>
      <c r="F8" s="76">
        <v>12</v>
      </c>
      <c r="G8" s="76">
        <v>7</v>
      </c>
      <c r="H8" s="129">
        <f t="shared" si="1"/>
        <v>0.71428571428571419</v>
      </c>
    </row>
    <row r="9" spans="2:8" x14ac:dyDescent="0.25">
      <c r="B9" s="13" t="s">
        <v>228</v>
      </c>
      <c r="C9" s="17">
        <v>17</v>
      </c>
      <c r="D9" s="17" t="s">
        <v>16</v>
      </c>
      <c r="E9" s="17" t="s">
        <v>5</v>
      </c>
      <c r="F9" s="1">
        <v>9753</v>
      </c>
      <c r="G9" s="20" t="s">
        <v>16</v>
      </c>
      <c r="H9" s="20" t="s">
        <v>5</v>
      </c>
    </row>
    <row r="10" spans="2:8" ht="15.75" thickBot="1" x14ac:dyDescent="0.3">
      <c r="B10" s="134" t="s">
        <v>260</v>
      </c>
      <c r="C10" s="47" t="s">
        <v>16</v>
      </c>
      <c r="D10" s="47" t="s">
        <v>16</v>
      </c>
      <c r="E10" s="47" t="s">
        <v>5</v>
      </c>
      <c r="F10" s="48" t="s">
        <v>16</v>
      </c>
      <c r="G10" s="48">
        <v>369</v>
      </c>
      <c r="H10" s="187">
        <v>-1</v>
      </c>
    </row>
    <row r="11" spans="2:8" ht="15.75" thickBot="1" x14ac:dyDescent="0.3">
      <c r="B11" s="37" t="s">
        <v>261</v>
      </c>
      <c r="C11" s="28">
        <v>-5078</v>
      </c>
      <c r="D11" s="29">
        <v>-183</v>
      </c>
      <c r="E11" s="170">
        <f t="shared" ref="E11:E12" si="2">+C11/D11-1</f>
        <v>26.748633879781419</v>
      </c>
      <c r="F11" s="11">
        <v>-474</v>
      </c>
      <c r="G11" s="7">
        <v>3718</v>
      </c>
      <c r="H11" s="153">
        <f t="shared" si="1"/>
        <v>-1.1274878967186659</v>
      </c>
    </row>
    <row r="12" spans="2:8" ht="15.75" thickBot="1" x14ac:dyDescent="0.3">
      <c r="B12" s="135" t="s">
        <v>229</v>
      </c>
      <c r="C12" s="123">
        <v>-9</v>
      </c>
      <c r="D12" s="123">
        <v>-84</v>
      </c>
      <c r="E12" s="188">
        <f t="shared" si="2"/>
        <v>-0.8928571428571429</v>
      </c>
      <c r="F12" s="137">
        <v>8915</v>
      </c>
      <c r="G12" s="138">
        <v>-464</v>
      </c>
      <c r="H12" s="138" t="s">
        <v>5</v>
      </c>
    </row>
    <row r="13" spans="2:8" ht="14.25" customHeigh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FE783-433A-42D8-8026-A1AE7BD29B2D}">
  <dimension ref="B2:H8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52" customWidth="1"/>
  </cols>
  <sheetData>
    <row r="2" spans="2:8" x14ac:dyDescent="0.25">
      <c r="B2" s="53" t="s">
        <v>126</v>
      </c>
    </row>
    <row r="4" spans="2:8" x14ac:dyDescent="0.25">
      <c r="B4" s="39" t="s">
        <v>100</v>
      </c>
      <c r="C4" s="40" t="s">
        <v>288</v>
      </c>
      <c r="D4" s="40" t="s">
        <v>289</v>
      </c>
      <c r="E4" s="40" t="s">
        <v>101</v>
      </c>
      <c r="F4" s="40" t="s">
        <v>290</v>
      </c>
      <c r="G4" s="40" t="s">
        <v>291</v>
      </c>
      <c r="H4" s="40" t="s">
        <v>101</v>
      </c>
    </row>
    <row r="5" spans="2:8" ht="15.75" thickBot="1" x14ac:dyDescent="0.3">
      <c r="B5" s="61" t="s">
        <v>58</v>
      </c>
      <c r="C5" s="18" t="s">
        <v>16</v>
      </c>
      <c r="D5" s="18" t="s">
        <v>16</v>
      </c>
      <c r="E5" s="18" t="s">
        <v>5</v>
      </c>
      <c r="F5" s="18" t="s">
        <v>16</v>
      </c>
      <c r="G5" s="18" t="s">
        <v>16</v>
      </c>
      <c r="H5" s="18" t="s">
        <v>5</v>
      </c>
    </row>
    <row r="6" spans="2:8" ht="15.75" thickBot="1" x14ac:dyDescent="0.3">
      <c r="B6" s="62" t="s">
        <v>127</v>
      </c>
      <c r="C6" s="78">
        <v>127</v>
      </c>
      <c r="D6" s="78">
        <v>-46</v>
      </c>
      <c r="E6" s="78" t="s">
        <v>5</v>
      </c>
      <c r="F6" s="78">
        <v>-240</v>
      </c>
      <c r="G6" s="78">
        <v>-404</v>
      </c>
      <c r="H6" s="175">
        <f>+F6/G6-1</f>
        <v>-0.40594059405940597</v>
      </c>
    </row>
    <row r="7" spans="2:8" ht="15.75" thickBot="1" x14ac:dyDescent="0.3">
      <c r="B7" s="61" t="s">
        <v>102</v>
      </c>
      <c r="C7" s="18">
        <v>2</v>
      </c>
      <c r="D7" s="18" t="s">
        <v>16</v>
      </c>
      <c r="E7" s="18" t="s">
        <v>5</v>
      </c>
      <c r="F7" s="18">
        <v>4</v>
      </c>
      <c r="G7" s="18">
        <v>3</v>
      </c>
      <c r="H7" s="181">
        <f>+F7/G7-1</f>
        <v>0.33333333333333326</v>
      </c>
    </row>
    <row r="8" spans="2:8" ht="15.75" thickBot="1" x14ac:dyDescent="0.3">
      <c r="B8" s="62" t="s">
        <v>15</v>
      </c>
      <c r="C8" s="78">
        <v>129</v>
      </c>
      <c r="D8" s="78">
        <v>-46</v>
      </c>
      <c r="E8" s="78" t="s">
        <v>5</v>
      </c>
      <c r="F8" s="78">
        <v>-236</v>
      </c>
      <c r="G8" s="78">
        <v>-401</v>
      </c>
      <c r="H8" s="175">
        <f>+F8/G8-1</f>
        <v>-0.41147132169576062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F93B5D32D79A4B9FAAA6FB4C2C644B" ma:contentTypeVersion="13" ma:contentTypeDescription="Crear nuevo documento." ma:contentTypeScope="" ma:versionID="b4d1b140601dfc41702090d8ac7d1530">
  <xsd:schema xmlns:xsd="http://www.w3.org/2001/XMLSchema" xmlns:xs="http://www.w3.org/2001/XMLSchema" xmlns:p="http://schemas.microsoft.com/office/2006/metadata/properties" xmlns:ns3="44e1e6d0-fd79-4755-b6ac-b77e09db51d5" xmlns:ns4="f888271a-03a7-413b-9a56-2c2cd6eac586" targetNamespace="http://schemas.microsoft.com/office/2006/metadata/properties" ma:root="true" ma:fieldsID="f82799e0580799409f58c80acf760350" ns3:_="" ns4:_="">
    <xsd:import namespace="44e1e6d0-fd79-4755-b6ac-b77e09db51d5"/>
    <xsd:import namespace="f888271a-03a7-413b-9a56-2c2cd6eac5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1e6d0-fd79-4755-b6ac-b77e09db51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8271a-03a7-413b-9a56-2c2cd6eac5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89257B-E8C5-4460-9B53-2D81C596A07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A3CBDA-3A1E-4E5D-83AD-3A0FE28508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0CFD6C-2E8C-4257-A6D4-26DD3A4FE4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e1e6d0-fd79-4755-b6ac-b77e09db51d5"/>
    <ds:schemaRef ds:uri="f888271a-03a7-413b-9a56-2c2cd6eac5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BS</vt:lpstr>
      <vt:lpstr>IS</vt:lpstr>
      <vt:lpstr>CF</vt:lpstr>
      <vt:lpstr>Consolidated Results</vt:lpstr>
      <vt:lpstr>Shopping Malls</vt:lpstr>
      <vt:lpstr>Offices</vt:lpstr>
      <vt:lpstr>Hotels</vt:lpstr>
      <vt:lpstr>Sales &amp; Developments</vt:lpstr>
      <vt:lpstr>Corporate</vt:lpstr>
      <vt:lpstr>EBITDA by Segment</vt:lpstr>
      <vt:lpstr>Consolidated IS Reconciliation</vt:lpstr>
      <vt:lpstr>Summary FS</vt:lpstr>
      <vt:lpstr>EBITDA Reconciliation</vt:lpstr>
      <vt:lpstr>IS!OLE_LINK15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Sternheim</dc:creator>
  <cp:lastModifiedBy>Amalia Sternheim</cp:lastModifiedBy>
  <dcterms:created xsi:type="dcterms:W3CDTF">2020-02-18T12:46:17Z</dcterms:created>
  <dcterms:modified xsi:type="dcterms:W3CDTF">2021-05-14T17:56:48Z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0x0101003EF93B5D32D79A4B9FAAA6FB4C2C644B</vt:lpwstr>
  </property>
</Properties>
</file>