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satrial-my.sharepoint.com/personal/asternheim_irsacorp_com_ar/Documents/Desktop/Memorias 2020/Spreadsheets/"/>
    </mc:Choice>
  </mc:AlternateContent>
  <xr:revisionPtr revIDLastSave="306" documentId="8_{693402E7-A9C8-4805-A674-FF6825D7F12C}" xr6:coauthVersionLast="45" xr6:coauthVersionMax="45" xr10:uidLastSave="{70429AF8-1D2B-47C1-B67A-594555A5E018}"/>
  <bookViews>
    <workbookView xWindow="-120" yWindow="-120" windowWidth="29040" windowHeight="15840" tabRatio="870" firstSheet="3" activeTab="13" xr2:uid="{D5EA3327-0BE0-43B0-B2E0-C7C36333DC49}"/>
  </bookViews>
  <sheets>
    <sheet name="BS" sheetId="10" r:id="rId1"/>
    <sheet name="IS" sheetId="11" r:id="rId2"/>
    <sheet name="CF" sheetId="12" r:id="rId3"/>
    <sheet name="Consolidated Results" sheetId="1" r:id="rId4"/>
    <sheet name="Shopping Malls" sheetId="2" r:id="rId5"/>
    <sheet name="Offices" sheetId="5" r:id="rId6"/>
    <sheet name="Sales &amp; Developments" sheetId="6" r:id="rId7"/>
    <sheet name="Hotels" sheetId="13" r:id="rId8"/>
    <sheet name="Corporate" sheetId="14" r:id="rId9"/>
    <sheet name="Israel Business Center" sheetId="15" r:id="rId10"/>
    <sheet name="EBITDA by Business Center" sheetId="16" r:id="rId11"/>
    <sheet name="Consolidated IS Reconciliation" sheetId="7" r:id="rId12"/>
    <sheet name="Summary FS" sheetId="8" r:id="rId13"/>
    <sheet name="EBITDA Reconciliation" sheetId="9" r:id="rId14"/>
  </sheets>
  <definedNames>
    <definedName name="OLE_LINK15" localSheetId="1">IS!$B$3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G32" i="16"/>
  <c r="C31" i="16"/>
  <c r="G31" i="16" s="1"/>
  <c r="C30" i="16"/>
  <c r="E33" i="16"/>
  <c r="D33" i="16"/>
  <c r="C23" i="16"/>
  <c r="C22" i="16"/>
  <c r="G22" i="16" s="1"/>
  <c r="C21" i="16"/>
  <c r="C33" i="16" l="1"/>
  <c r="G30" i="16"/>
  <c r="H16" i="15" l="1"/>
  <c r="E16" i="15"/>
  <c r="E5" i="15"/>
  <c r="H5" i="15"/>
  <c r="E6" i="15"/>
  <c r="H6" i="15"/>
  <c r="E7" i="15"/>
  <c r="H7" i="15"/>
  <c r="H8" i="15"/>
  <c r="E9" i="15"/>
  <c r="H9" i="15"/>
  <c r="E11" i="15"/>
  <c r="H11" i="15"/>
  <c r="E12" i="15"/>
  <c r="H12" i="15"/>
  <c r="H12" i="6"/>
  <c r="H11" i="6"/>
  <c r="H10" i="6"/>
  <c r="H9" i="6"/>
  <c r="H8" i="6"/>
  <c r="H7" i="6"/>
  <c r="H6" i="6"/>
  <c r="H5" i="6"/>
  <c r="E9" i="6"/>
  <c r="E5" i="6"/>
  <c r="E50" i="2"/>
  <c r="E57" i="2" s="1"/>
  <c r="E60" i="2" s="1"/>
  <c r="D50" i="2"/>
  <c r="D57" i="2" s="1"/>
  <c r="D60" i="2" s="1"/>
  <c r="C50" i="2"/>
  <c r="C57" i="2" s="1"/>
  <c r="C60" i="2" s="1"/>
  <c r="E43" i="2"/>
  <c r="D43" i="2"/>
  <c r="C43" i="2"/>
  <c r="E30" i="2"/>
  <c r="D30" i="2"/>
  <c r="C30" i="2"/>
  <c r="G9" i="2"/>
  <c r="F9" i="2"/>
  <c r="E57" i="12"/>
  <c r="E61" i="12" s="1"/>
  <c r="E52" i="12"/>
  <c r="E54" i="12" s="1"/>
  <c r="E34" i="12"/>
  <c r="E36" i="12" s="1"/>
  <c r="E9" i="12"/>
  <c r="E11" i="12" s="1"/>
  <c r="C34" i="11"/>
  <c r="D34" i="11"/>
  <c r="D19" i="9" l="1"/>
  <c r="D14" i="9"/>
  <c r="D10" i="9"/>
  <c r="D7" i="9"/>
  <c r="C21" i="9"/>
  <c r="C19" i="9"/>
  <c r="C14" i="9"/>
  <c r="C7" i="9"/>
  <c r="C10" i="9"/>
  <c r="F64" i="8"/>
  <c r="F61" i="8"/>
  <c r="F58" i="8"/>
  <c r="F55" i="8"/>
  <c r="D46" i="8"/>
  <c r="D47" i="8"/>
  <c r="D48" i="8"/>
  <c r="C48" i="8"/>
  <c r="C47" i="8"/>
  <c r="C46" i="8"/>
  <c r="D37" i="8"/>
  <c r="D36" i="8"/>
  <c r="D30" i="8"/>
  <c r="D28" i="8"/>
  <c r="D25" i="8"/>
  <c r="D24" i="8"/>
  <c r="D23" i="8"/>
  <c r="D22" i="8"/>
  <c r="D20" i="8"/>
  <c r="C37" i="8"/>
  <c r="C36" i="8"/>
  <c r="C30" i="8"/>
  <c r="C28" i="8"/>
  <c r="C25" i="8"/>
  <c r="C24" i="8"/>
  <c r="C23" i="8"/>
  <c r="C22" i="8"/>
  <c r="C20" i="8"/>
  <c r="D8" i="8"/>
  <c r="D9" i="8"/>
  <c r="C10" i="8"/>
  <c r="C9" i="8"/>
  <c r="C8" i="8"/>
  <c r="C59" i="8" s="1"/>
  <c r="C61" i="8" s="1"/>
  <c r="G14" i="7"/>
  <c r="G12" i="7"/>
  <c r="G11" i="7"/>
  <c r="G10" i="7"/>
  <c r="G9" i="7"/>
  <c r="G8" i="7"/>
  <c r="G6" i="7"/>
  <c r="G5" i="7"/>
  <c r="C7" i="7"/>
  <c r="C13" i="7" s="1"/>
  <c r="C15" i="7" s="1"/>
  <c r="D7" i="7"/>
  <c r="D13" i="7" s="1"/>
  <c r="D15" i="7" s="1"/>
  <c r="E7" i="7"/>
  <c r="E13" i="7" s="1"/>
  <c r="E15" i="7" s="1"/>
  <c r="F7" i="7"/>
  <c r="F13" i="7" s="1"/>
  <c r="F15" i="7" s="1"/>
  <c r="F27" i="16"/>
  <c r="E28" i="16"/>
  <c r="E27" i="16"/>
  <c r="D28" i="16"/>
  <c r="D27" i="16"/>
  <c r="C28" i="16"/>
  <c r="C27" i="16"/>
  <c r="G21" i="16"/>
  <c r="F18" i="16"/>
  <c r="E19" i="16"/>
  <c r="E18" i="16"/>
  <c r="D19" i="16"/>
  <c r="D18" i="16"/>
  <c r="C19" i="16"/>
  <c r="C18" i="16"/>
  <c r="E30" i="15"/>
  <c r="E8" i="14"/>
  <c r="H9" i="2"/>
  <c r="D9" i="2"/>
  <c r="C9" i="2"/>
  <c r="H11" i="16"/>
  <c r="H10" i="16"/>
  <c r="H12" i="16" s="1"/>
  <c r="F11" i="16"/>
  <c r="F10" i="16"/>
  <c r="D11" i="16"/>
  <c r="D6" i="16"/>
  <c r="E11" i="16"/>
  <c r="C11" i="16"/>
  <c r="E10" i="16"/>
  <c r="D10" i="16"/>
  <c r="C10" i="16"/>
  <c r="H6" i="16"/>
  <c r="H7" i="16" s="1"/>
  <c r="H5" i="16"/>
  <c r="F6" i="16"/>
  <c r="F5" i="16"/>
  <c r="E6" i="16"/>
  <c r="E7" i="16" s="1"/>
  <c r="E5" i="16"/>
  <c r="D5" i="16"/>
  <c r="C6" i="16"/>
  <c r="C5" i="16"/>
  <c r="H30" i="15"/>
  <c r="H28" i="15"/>
  <c r="H23" i="15"/>
  <c r="H21" i="15"/>
  <c r="H18" i="15"/>
  <c r="H17" i="15"/>
  <c r="H15" i="15"/>
  <c r="E28" i="15"/>
  <c r="E23" i="15"/>
  <c r="E18" i="15"/>
  <c r="E17" i="15"/>
  <c r="E15" i="15"/>
  <c r="H8" i="14"/>
  <c r="H7" i="14"/>
  <c r="H6" i="14"/>
  <c r="E6" i="14"/>
  <c r="H8" i="13"/>
  <c r="H7" i="13"/>
  <c r="H6" i="13"/>
  <c r="H5" i="13"/>
  <c r="E8" i="13"/>
  <c r="E7" i="13"/>
  <c r="E6" i="13"/>
  <c r="E5" i="13"/>
  <c r="H10" i="5"/>
  <c r="H9" i="5"/>
  <c r="H8" i="5"/>
  <c r="H7" i="5"/>
  <c r="H6" i="5"/>
  <c r="H5" i="5"/>
  <c r="E10" i="5"/>
  <c r="E8" i="5"/>
  <c r="E5" i="5"/>
  <c r="H10" i="2"/>
  <c r="H8" i="2"/>
  <c r="H6" i="2"/>
  <c r="H5" i="2"/>
  <c r="E10" i="2"/>
  <c r="E8" i="2"/>
  <c r="E5" i="2"/>
  <c r="G13" i="1"/>
  <c r="G12" i="1"/>
  <c r="G6" i="1"/>
  <c r="G5" i="1"/>
  <c r="F13" i="1"/>
  <c r="F12" i="1"/>
  <c r="F6" i="1"/>
  <c r="H6" i="1" s="1"/>
  <c r="F5" i="1"/>
  <c r="H10" i="1"/>
  <c r="H8" i="1"/>
  <c r="E8" i="1"/>
  <c r="C7" i="16" l="1"/>
  <c r="C12" i="16"/>
  <c r="C20" i="16"/>
  <c r="C24" i="16" s="1"/>
  <c r="C29" i="16"/>
  <c r="G18" i="16"/>
  <c r="D7" i="16"/>
  <c r="J6" i="16"/>
  <c r="J5" i="16"/>
  <c r="C26" i="8"/>
  <c r="D26" i="8"/>
  <c r="D10" i="8"/>
  <c r="G7" i="7"/>
  <c r="G13" i="7" s="1"/>
  <c r="G15" i="7" s="1"/>
  <c r="G28" i="16"/>
  <c r="D20" i="16"/>
  <c r="D24" i="16" s="1"/>
  <c r="F29" i="16"/>
  <c r="F33" i="16" s="1"/>
  <c r="E29" i="16"/>
  <c r="D29" i="16"/>
  <c r="G27" i="16"/>
  <c r="G23" i="16"/>
  <c r="F20" i="16"/>
  <c r="F24" i="16" s="1"/>
  <c r="E20" i="16"/>
  <c r="E24" i="16" s="1"/>
  <c r="H13" i="16"/>
  <c r="J10" i="16"/>
  <c r="F12" i="16"/>
  <c r="J11" i="16"/>
  <c r="D12" i="16"/>
  <c r="D13" i="16" s="1"/>
  <c r="E12" i="16"/>
  <c r="E13" i="16" s="1"/>
  <c r="F7" i="16"/>
  <c r="H12" i="1"/>
  <c r="H5" i="1"/>
  <c r="D57" i="12"/>
  <c r="D61" i="12" s="1"/>
  <c r="C57" i="12"/>
  <c r="C61" i="12" s="1"/>
  <c r="D52" i="12"/>
  <c r="D54" i="12" s="1"/>
  <c r="D44" i="8" s="1"/>
  <c r="C52" i="12"/>
  <c r="C54" i="12" s="1"/>
  <c r="C44" i="8" s="1"/>
  <c r="D34" i="12"/>
  <c r="D36" i="12" s="1"/>
  <c r="D43" i="8" s="1"/>
  <c r="C34" i="12"/>
  <c r="C36" i="12" s="1"/>
  <c r="C43" i="8" s="1"/>
  <c r="D9" i="12"/>
  <c r="D11" i="12" s="1"/>
  <c r="D42" i="8" s="1"/>
  <c r="D45" i="8" s="1"/>
  <c r="D49" i="8" s="1"/>
  <c r="C9" i="12"/>
  <c r="C11" i="12" s="1"/>
  <c r="C42" i="8" s="1"/>
  <c r="E41" i="11"/>
  <c r="D41" i="11"/>
  <c r="C41" i="11"/>
  <c r="E34" i="11"/>
  <c r="E36" i="11" s="1"/>
  <c r="D36" i="11"/>
  <c r="D32" i="8" s="1"/>
  <c r="C36" i="11"/>
  <c r="C32" i="8" s="1"/>
  <c r="E21" i="11"/>
  <c r="D21" i="11"/>
  <c r="C21" i="11"/>
  <c r="E8" i="11"/>
  <c r="E14" i="11" s="1"/>
  <c r="E16" i="11" s="1"/>
  <c r="D8" i="11"/>
  <c r="D14" i="11" s="1"/>
  <c r="C8" i="11"/>
  <c r="C14" i="11" s="1"/>
  <c r="D60" i="10"/>
  <c r="D12" i="8" s="1"/>
  <c r="C60" i="10"/>
  <c r="C12" i="8" s="1"/>
  <c r="C56" i="8" s="1"/>
  <c r="D50" i="10"/>
  <c r="C50" i="10"/>
  <c r="D39" i="10"/>
  <c r="C39" i="10"/>
  <c r="D34" i="10"/>
  <c r="D6" i="8" s="1"/>
  <c r="C34" i="10"/>
  <c r="C6" i="8" s="1"/>
  <c r="C55" i="8" s="1"/>
  <c r="D22" i="10"/>
  <c r="C22" i="10"/>
  <c r="C35" i="16" l="1"/>
  <c r="J7" i="16"/>
  <c r="C34" i="16"/>
  <c r="F13" i="16"/>
  <c r="C45" i="8"/>
  <c r="C49" i="8" s="1"/>
  <c r="E22" i="11"/>
  <c r="E24" i="11" s="1"/>
  <c r="E26" i="11" s="1"/>
  <c r="E37" i="11" s="1"/>
  <c r="C16" i="11"/>
  <c r="C22" i="11" s="1"/>
  <c r="C24" i="11" s="1"/>
  <c r="C26" i="11" s="1"/>
  <c r="C19" i="8"/>
  <c r="C21" i="8" s="1"/>
  <c r="C27" i="8" s="1"/>
  <c r="C29" i="8" s="1"/>
  <c r="C31" i="8" s="1"/>
  <c r="C33" i="8" s="1"/>
  <c r="F7" i="1"/>
  <c r="F9" i="1" s="1"/>
  <c r="D16" i="11"/>
  <c r="D22" i="11" s="1"/>
  <c r="D24" i="11" s="1"/>
  <c r="D26" i="11" s="1"/>
  <c r="D19" i="8"/>
  <c r="D21" i="8" s="1"/>
  <c r="D27" i="8" s="1"/>
  <c r="D29" i="8" s="1"/>
  <c r="D31" i="8" s="1"/>
  <c r="G7" i="1"/>
  <c r="G9" i="1" s="1"/>
  <c r="D55" i="8"/>
  <c r="C61" i="10"/>
  <c r="C62" i="10" s="1"/>
  <c r="C11" i="8"/>
  <c r="C13" i="8" s="1"/>
  <c r="D61" i="10"/>
  <c r="D62" i="10" s="1"/>
  <c r="D11" i="8"/>
  <c r="D13" i="8" s="1"/>
  <c r="D14" i="8" s="1"/>
  <c r="D35" i="10"/>
  <c r="D5" i="8"/>
  <c r="D7" i="8" s="1"/>
  <c r="C35" i="10"/>
  <c r="C5" i="8"/>
  <c r="F34" i="16"/>
  <c r="F35" i="16"/>
  <c r="G20" i="16"/>
  <c r="G24" i="16" s="1"/>
  <c r="D34" i="16"/>
  <c r="D35" i="16"/>
  <c r="G29" i="16"/>
  <c r="G33" i="16" s="1"/>
  <c r="J12" i="16"/>
  <c r="E5" i="1"/>
  <c r="G34" i="16" l="1"/>
  <c r="E11" i="1"/>
  <c r="E10" i="1"/>
  <c r="H9" i="1"/>
  <c r="D37" i="11"/>
  <c r="G11" i="1"/>
  <c r="D6" i="9"/>
  <c r="D12" i="9" s="1"/>
  <c r="D23" i="9" s="1"/>
  <c r="D24" i="9" s="1"/>
  <c r="C37" i="11"/>
  <c r="C6" i="9"/>
  <c r="C12" i="9" s="1"/>
  <c r="C23" i="9" s="1"/>
  <c r="C24" i="9" s="1"/>
  <c r="F11" i="1"/>
  <c r="H11" i="1" s="1"/>
  <c r="C64" i="8"/>
  <c r="C7" i="8"/>
  <c r="C58" i="8"/>
  <c r="C14" i="8"/>
  <c r="C65" i="8" s="1"/>
  <c r="D33" i="8"/>
  <c r="G35" i="16"/>
  <c r="D58" i="8" l="1"/>
  <c r="C62" i="8"/>
  <c r="D61" i="8" s="1"/>
  <c r="D64" i="8"/>
</calcChain>
</file>

<file path=xl/sharedStrings.xml><?xml version="1.0" encoding="utf-8"?>
<sst xmlns="http://schemas.openxmlformats.org/spreadsheetml/2006/main" count="631" uniqueCount="326">
  <si>
    <t>Alto Palermo</t>
  </si>
  <si>
    <t>Abasto Shopping</t>
  </si>
  <si>
    <t>Alto Avellaneda</t>
  </si>
  <si>
    <t>Alcorta Shopping</t>
  </si>
  <si>
    <t>Patio Bullrich</t>
  </si>
  <si>
    <t>-</t>
  </si>
  <si>
    <t>Soleil</t>
  </si>
  <si>
    <t>Distrito Arcos</t>
  </si>
  <si>
    <t>Alto Noa Shopping</t>
  </si>
  <si>
    <t>Alto Rosario Shopping</t>
  </si>
  <si>
    <t>Mendoza Plaza Shopping</t>
  </si>
  <si>
    <t>Córdoba Shopping</t>
  </si>
  <si>
    <t>Alto Comahue</t>
  </si>
  <si>
    <t>Total</t>
  </si>
  <si>
    <t>Restaurant</t>
  </si>
  <si>
    <t>EBITDA</t>
  </si>
  <si>
    <t xml:space="preserve"> - </t>
  </si>
  <si>
    <t>ASSETS</t>
  </si>
  <si>
    <t>Non-current assets</t>
  </si>
  <si>
    <t xml:space="preserve">Investment properties </t>
  </si>
  <si>
    <t xml:space="preserve">Property, plant and equipment </t>
  </si>
  <si>
    <t xml:space="preserve">Trading properties </t>
  </si>
  <si>
    <t xml:space="preserve">Intangible assets </t>
  </si>
  <si>
    <t>Other assets</t>
  </si>
  <si>
    <t>Investments in associates and joint ventures</t>
  </si>
  <si>
    <t>Deferred income tax assets</t>
  </si>
  <si>
    <t xml:space="preserve">Income tax and MPIT credit </t>
  </si>
  <si>
    <t xml:space="preserve">Restricted assets </t>
  </si>
  <si>
    <t xml:space="preserve">Trade and other receivables </t>
  </si>
  <si>
    <t xml:space="preserve">Investments in financial assets </t>
  </si>
  <si>
    <t xml:space="preserve">Financial assets held for sale </t>
  </si>
  <si>
    <t xml:space="preserve">Derivative financial instruments </t>
  </si>
  <si>
    <t xml:space="preserve">Total non-current assets </t>
  </si>
  <si>
    <t>Current assets</t>
  </si>
  <si>
    <t xml:space="preserve">Inventories </t>
  </si>
  <si>
    <t xml:space="preserve">Group of assets held for sale </t>
  </si>
  <si>
    <t xml:space="preserve">Cash and cash equivalents </t>
  </si>
  <si>
    <t xml:space="preserve">Total current assets </t>
  </si>
  <si>
    <t xml:space="preserve">TOTAL ASSETS </t>
  </si>
  <si>
    <t>SHAREHOLDERS’ EQUITY</t>
  </si>
  <si>
    <t>Shareholders' equity attributable to equity holders of the parent (according to corresponding statement)</t>
  </si>
  <si>
    <t xml:space="preserve">Non-controlling interest </t>
  </si>
  <si>
    <t xml:space="preserve">TOTAL SHAREHOLDERS’ EQUITY </t>
  </si>
  <si>
    <t>LIABILITIES</t>
  </si>
  <si>
    <t>Non-current liabilities</t>
  </si>
  <si>
    <t xml:space="preserve">Borrowings </t>
  </si>
  <si>
    <t>Lease liabilities</t>
  </si>
  <si>
    <t xml:space="preserve">Deferred income tax liabilities </t>
  </si>
  <si>
    <t xml:space="preserve">Trade and other payables </t>
  </si>
  <si>
    <t xml:space="preserve">Provisions  </t>
  </si>
  <si>
    <t xml:space="preserve">Employee benefits </t>
  </si>
  <si>
    <t xml:space="preserve">Salaries and social security liabilities </t>
  </si>
  <si>
    <t xml:space="preserve">Total non-current liabilities </t>
  </si>
  <si>
    <t>Current liabilities</t>
  </si>
  <si>
    <t xml:space="preserve">Group of liabilities held for sale </t>
  </si>
  <si>
    <t xml:space="preserve">Income tax and MPIT liabilities </t>
  </si>
  <si>
    <t xml:space="preserve">Total current liabilities </t>
  </si>
  <si>
    <t xml:space="preserve">TOTAL LIABILITIES </t>
  </si>
  <si>
    <t xml:space="preserve">TOTAL SHAREHOLDERS’ EQUITY AND LIABILITIES </t>
  </si>
  <si>
    <t>Revenues</t>
  </si>
  <si>
    <t xml:space="preserve">Costs </t>
  </si>
  <si>
    <t>Gross profit</t>
  </si>
  <si>
    <t xml:space="preserve">General and administrative expenses </t>
  </si>
  <si>
    <t xml:space="preserve">Selling expenses </t>
  </si>
  <si>
    <t xml:space="preserve">Other operating results, net </t>
  </si>
  <si>
    <t>Profit / (loss) from operations</t>
  </si>
  <si>
    <t>Share of loss of associates and joint ventures</t>
  </si>
  <si>
    <t xml:space="preserve">Finance income </t>
  </si>
  <si>
    <t xml:space="preserve">Finance costs </t>
  </si>
  <si>
    <t xml:space="preserve">Other financial results </t>
  </si>
  <si>
    <t>Inflation adjustment</t>
  </si>
  <si>
    <t xml:space="preserve">Financial results, net </t>
  </si>
  <si>
    <t>Loss before income tax</t>
  </si>
  <si>
    <t xml:space="preserve">Income tax expense </t>
  </si>
  <si>
    <t>Profit for the period from discontinued operations</t>
  </si>
  <si>
    <t>Other comprehensive income:</t>
  </si>
  <si>
    <t xml:space="preserve">Items that may be reclassified subsequently to profit or loss: </t>
  </si>
  <si>
    <t xml:space="preserve">Currency translation adjustment </t>
  </si>
  <si>
    <t xml:space="preserve">Change in the fair value of hedging instruments net of income taxes </t>
  </si>
  <si>
    <t>Items that may not be reclassified subsequently to profit or loss, net of income tax:</t>
  </si>
  <si>
    <t>Other comprehensive income for the period from continuing operations</t>
  </si>
  <si>
    <t>Total other comprehensive income for the period</t>
  </si>
  <si>
    <t>Total comprehensive income / (loss) for the period</t>
  </si>
  <si>
    <t>Total comprehensive income from discontinued operations</t>
  </si>
  <si>
    <t xml:space="preserve">Equity holders of the parent </t>
  </si>
  <si>
    <t xml:space="preserve">Basic </t>
  </si>
  <si>
    <t xml:space="preserve">Diluted </t>
  </si>
  <si>
    <t>Operating activities:</t>
  </si>
  <si>
    <t>Net cash generated from continuing operating activities before income tax paid</t>
  </si>
  <si>
    <t>Income tax and MPIT paid</t>
  </si>
  <si>
    <t>Net cash generated from continuing operating activities</t>
  </si>
  <si>
    <t>Net cash generated from discontinued operating activities</t>
  </si>
  <si>
    <t>Net cash generated from operating activities</t>
  </si>
  <si>
    <t>Investing activities:</t>
  </si>
  <si>
    <t>Acquisition of participation in associates and joint ventures</t>
  </si>
  <si>
    <t>Contributions and issuance of capital in associates and joint ventures</t>
  </si>
  <si>
    <t>Proceeds from sales of investment properties</t>
  </si>
  <si>
    <t>Acquisitions and improvements of property, plant and equipment</t>
  </si>
  <si>
    <t>Proceeds from sales of property, plant and equipment</t>
  </si>
  <si>
    <t>Acquisitions of intangible assets</t>
  </si>
  <si>
    <t>Dividends collected from associates and joint ventures</t>
  </si>
  <si>
    <t>Proceeds from sales of interest held in associates and joint ventures</t>
  </si>
  <si>
    <t>Proceeds from loans granted</t>
  </si>
  <si>
    <t>Acquisitions of investments in financial assets</t>
  </si>
  <si>
    <t>Proceeds from disposal of investments in financial assets</t>
  </si>
  <si>
    <t>Interest received from financial assets</t>
  </si>
  <si>
    <t>Proceeds from sales of intangible assets</t>
  </si>
  <si>
    <t xml:space="preserve">Loans granted to related parties  </t>
  </si>
  <si>
    <t>Loans granted</t>
  </si>
  <si>
    <t>Net cash generated from / (used in) continuing investing activities</t>
  </si>
  <si>
    <t>Net cash used in discontinued investing activities</t>
  </si>
  <si>
    <t>Net cash generated from / (used in) investing activities</t>
  </si>
  <si>
    <t>Financing activities:</t>
  </si>
  <si>
    <t>Borrowings and issuance of non-convertible notes</t>
  </si>
  <si>
    <t>Payment of borrowings and non-convertible notes</t>
  </si>
  <si>
    <t>Interests paid</t>
  </si>
  <si>
    <t>Repurchase of non-convertible notes</t>
  </si>
  <si>
    <t>Capital contributions from non-controlling interest in subsidiaries</t>
  </si>
  <si>
    <t>Acquisition of non-controlling interest in subsidiaries</t>
  </si>
  <si>
    <t>Proceeds from sales of non-controlling interest in subsidiaries</t>
  </si>
  <si>
    <t>Charge for issuance of shares and other equity instruments</t>
  </si>
  <si>
    <t>Dividends paid to non-controlling interest in subsidiaries</t>
  </si>
  <si>
    <t>Net cash generated from financing activities</t>
  </si>
  <si>
    <t>Cash and cash equivalents at beginning of period</t>
  </si>
  <si>
    <t>Cash and cash equivalents at end of period</t>
  </si>
  <si>
    <t>Consolidated Results</t>
  </si>
  <si>
    <t>(in millions of ARS)</t>
  </si>
  <si>
    <t>YoY Var</t>
  </si>
  <si>
    <t xml:space="preserve">Net gain / (loss) from fair value adjustment of investment properties </t>
  </si>
  <si>
    <t>Profit / (Loss) from operations</t>
  </si>
  <si>
    <t>Depreciation and amortization</t>
  </si>
  <si>
    <t>Attributable to equity holders of the parent</t>
  </si>
  <si>
    <t>Attributable to non-controlling interest</t>
  </si>
  <si>
    <t>Shopping Malls’ Financial Indicators</t>
  </si>
  <si>
    <t>Revenues from sales, leases and services</t>
  </si>
  <si>
    <t>Net (loss) / gain from fair value adjustment on investment properties</t>
  </si>
  <si>
    <t>(per Type of Business. in ARS million)</t>
  </si>
  <si>
    <t>Anchor Store</t>
  </si>
  <si>
    <t>Clothes and Footwear</t>
  </si>
  <si>
    <t>Entertainment</t>
  </si>
  <si>
    <t>Home</t>
  </si>
  <si>
    <t>Miscellaneous</t>
  </si>
  <si>
    <t>Services</t>
  </si>
  <si>
    <t>Electronic appliances</t>
  </si>
  <si>
    <r>
      <t>(in ARS million)</t>
    </r>
    <r>
      <rPr>
        <b/>
        <sz val="8"/>
        <color rgb="FFFFFFFF"/>
        <rFont val="Arial"/>
        <family val="2"/>
      </rPr>
      <t> </t>
    </r>
  </si>
  <si>
    <t>Fees</t>
  </si>
  <si>
    <t>Parking</t>
  </si>
  <si>
    <t>Commissions</t>
  </si>
  <si>
    <t>Others</t>
  </si>
  <si>
    <r>
      <t>(2)</t>
    </r>
    <r>
      <rPr>
        <sz val="7"/>
        <color theme="1"/>
        <rFont val="Times New Roman"/>
        <family val="1"/>
      </rPr>
      <t xml:space="preserve">      </t>
    </r>
    <r>
      <rPr>
        <sz val="7"/>
        <color theme="1"/>
        <rFont val="Arial"/>
        <family val="2"/>
      </rPr>
      <t>Does not include Patio Olmos.</t>
    </r>
  </si>
  <si>
    <t>Offices’ Financial Indicators</t>
  </si>
  <si>
    <t>Net gain from fair value adjustment on investment properties, PP&amp;E e inventories</t>
  </si>
  <si>
    <t>Profit from operations</t>
  </si>
  <si>
    <t>Net gain from fair value adjustment on investment properties</t>
  </si>
  <si>
    <t>Barter Agreements result</t>
  </si>
  <si>
    <t>Sales &amp; Developments’ Financial Indicators</t>
  </si>
  <si>
    <t>Hotels’ Financial Indicators</t>
  </si>
  <si>
    <t>Corporate Segement’s Financial Indicators</t>
  </si>
  <si>
    <t>Loss from operations</t>
  </si>
  <si>
    <t>Israel Business Center</t>
  </si>
  <si>
    <t xml:space="preserve">Revenues </t>
  </si>
  <si>
    <t>Result from fair value adjustment of investment properties</t>
  </si>
  <si>
    <t>Devaluation of associates and joint ventures</t>
  </si>
  <si>
    <t>Adjusted EBITDA</t>
  </si>
  <si>
    <t>(Loss) / Profit from operations</t>
  </si>
  <si>
    <t>Others (other subsidiaries) ARS MM</t>
  </si>
  <si>
    <t>Argentina Business Center</t>
  </si>
  <si>
    <t>Shopping Malls</t>
  </si>
  <si>
    <t>Offices</t>
  </si>
  <si>
    <t>Sales and Developments</t>
  </si>
  <si>
    <t>Hotels</t>
  </si>
  <si>
    <t>International</t>
  </si>
  <si>
    <t>Corporate</t>
  </si>
  <si>
    <t>EBITDA Var</t>
  </si>
  <si>
    <t>Real Estate</t>
  </si>
  <si>
    <t>Tele-communications</t>
  </si>
  <si>
    <t>Depreciations and amortizations</t>
  </si>
  <si>
    <t>Other</t>
  </si>
  <si>
    <t>Adjusted EBITDA Var</t>
  </si>
  <si>
    <t>Reconciliation with Consolidated Statements of Income (ARS million)</t>
  </si>
  <si>
    <t xml:space="preserve">Total as per segment </t>
  </si>
  <si>
    <t>Joint ventures*</t>
  </si>
  <si>
    <t>Expenses and CPF</t>
  </si>
  <si>
    <t xml:space="preserve"> Elimination of inter-segment transactions</t>
  </si>
  <si>
    <t>Total as per Statements of Income</t>
  </si>
  <si>
    <t>Costs</t>
  </si>
  <si>
    <t>Net loss from fair value adjustment of investment properties</t>
  </si>
  <si>
    <t>General and administrative expenses</t>
  </si>
  <si>
    <t>Selling expenses</t>
  </si>
  <si>
    <t>Profit before financial results and income tax</t>
  </si>
  <si>
    <t>*Includes Puerto Retiro, CYRSA, Nuevo Puerto Santa Fe and Quality (San Martín plot).</t>
  </si>
  <si>
    <t>Summarized Comparative Consolidated Balance Sheet</t>
  </si>
  <si>
    <r>
      <t>(in ARS million)</t>
    </r>
    <r>
      <rPr>
        <sz val="8"/>
        <color rgb="FFFFFFFF"/>
        <rFont val="Arial"/>
        <family val="2"/>
      </rPr>
      <t> </t>
    </r>
  </si>
  <si>
    <t>06.30.2019</t>
  </si>
  <si>
    <t>Total assets</t>
  </si>
  <si>
    <t>Capital and reserves attributable to the equity holders of the parent</t>
  </si>
  <si>
    <t>Non-controlling interest</t>
  </si>
  <si>
    <t>Total shareholders’ equity</t>
  </si>
  <si>
    <t>Total liabilities</t>
  </si>
  <si>
    <t>Total liabilities and shareholders’ equity</t>
  </si>
  <si>
    <t>Summarized Comparative Consolidated Income Statement</t>
  </si>
  <si>
    <r>
      <t> </t>
    </r>
    <r>
      <rPr>
        <i/>
        <sz val="8"/>
        <color rgb="FFFFFFFF"/>
        <rFont val="Arial"/>
        <family val="2"/>
      </rPr>
      <t>(in ARS million)</t>
    </r>
    <r>
      <rPr>
        <sz val="8"/>
        <color rgb="FFFFFFFF"/>
        <rFont val="Arial"/>
        <family val="2"/>
      </rPr>
      <t> </t>
    </r>
  </si>
  <si>
    <t>Share of profit of associates and joint ventures</t>
  </si>
  <si>
    <t>Financial income</t>
  </si>
  <si>
    <t>Financial cost</t>
  </si>
  <si>
    <t>Other financial results</t>
  </si>
  <si>
    <t>Income tax</t>
  </si>
  <si>
    <t>Profit for the period</t>
  </si>
  <si>
    <t>Attributable to:</t>
  </si>
  <si>
    <t>Equity holders of the parent</t>
  </si>
  <si>
    <t>Summary Comparative Consolidated Cash Flow</t>
  </si>
  <si>
    <t>Net cash generated from investing activities</t>
  </si>
  <si>
    <t>Net (decrease) / increase in cash and cash equivalents</t>
  </si>
  <si>
    <t>Cash and cash equivalents at beginning of year</t>
  </si>
  <si>
    <t>Cash and cash equivalents reclassified to held for sale</t>
  </si>
  <si>
    <t>Foreign exchange gain on cash and changes in fair value of cash equivalents</t>
  </si>
  <si>
    <t>Cash and cash equivalents at period-end</t>
  </si>
  <si>
    <t>Comparative Ratios</t>
  </si>
  <si>
    <t>Liquidity</t>
  </si>
  <si>
    <t>CURRENT ASSETS</t>
  </si>
  <si>
    <t>CURRENT LIABILITIES</t>
  </si>
  <si>
    <t>Indebtedness</t>
  </si>
  <si>
    <t>TOTAL LIABILITIES</t>
  </si>
  <si>
    <t>SHAREHOLDERS’ EQUITY ATTRIBUTABLE TO EQUITY HOLDERS OF THE PARENT</t>
  </si>
  <si>
    <t>Solvency</t>
  </si>
  <si>
    <t>Capital Assets</t>
  </si>
  <si>
    <t>NON-CURRENT ASSETS</t>
  </si>
  <si>
    <t>TOTAL ASSETS</t>
  </si>
  <si>
    <t>EBITDA Reconciliation</t>
  </si>
  <si>
    <t>(Loss) / Profit from discontinued operations</t>
  </si>
  <si>
    <t>Interest income </t>
  </si>
  <si>
    <t>Interest expense </t>
  </si>
  <si>
    <t>Depreciation and amortization </t>
  </si>
  <si>
    <t>EBITDA (unaudited) </t>
  </si>
  <si>
    <t>Unrealized net gain from fair value adjustment of investment properties</t>
  </si>
  <si>
    <t>Share of profit of associates and joint ventures </t>
  </si>
  <si>
    <t>Dividends earned</t>
  </si>
  <si>
    <t>Foreign exchange differences net </t>
  </si>
  <si>
    <t>Fair value gains of financial assets and liabilities at fair value through profit or loss</t>
  </si>
  <si>
    <t>Other financial costs/income</t>
  </si>
  <si>
    <t>Devaluation of Associates and joint ventures</t>
  </si>
  <si>
    <t>Adjusted EBITDA (unaudited) </t>
  </si>
  <si>
    <r>
      <t>Adjusted EBITDA Margin (unaudited)</t>
    </r>
    <r>
      <rPr>
        <b/>
        <vertAlign val="superscript"/>
        <sz val="8"/>
        <color rgb="FF000000"/>
        <rFont val="Arial"/>
        <family val="2"/>
      </rPr>
      <t>(1)</t>
    </r>
  </si>
  <si>
    <t>(1) Adjusted EBITDA margin is calculated as Adjusted EBITDA, divided by revenue from sales, rents and services.</t>
  </si>
  <si>
    <t>03.31.2020</t>
  </si>
  <si>
    <t>03.31.2019</t>
  </si>
  <si>
    <t>Impairment of associates and joint ventures</t>
  </si>
  <si>
    <t>Actuarial loss from defined contribution plans</t>
  </si>
  <si>
    <t>Acquisition and improvements of investment properties</t>
  </si>
  <si>
    <t xml:space="preserve">Proceeds from sales of property, plant and equipment </t>
  </si>
  <si>
    <t>Dividends received from financial assets</t>
  </si>
  <si>
    <t>Collections / (Payment) of short term loans, net</t>
  </si>
  <si>
    <t>Proceeds from sale at non-controlling interest</t>
  </si>
  <si>
    <t>Net proceeds from derivate financial instrument</t>
  </si>
  <si>
    <t>Net cash (used in) / generated from continuing financing activities</t>
  </si>
  <si>
    <t>Net (decrease) / increase in cash and cash equivalents from continuing activities</t>
  </si>
  <si>
    <t>Net (decrease) / increase in cash and cash equivalents from discontinued activities</t>
  </si>
  <si>
    <t>Cash and cash equivalents reclassified as held-for-sale</t>
  </si>
  <si>
    <t>Foreign exchange gain and inflation adjustment on cash and changes in fair value of cash equivalents</t>
  </si>
  <si>
    <t>Dot Baires Shopping</t>
  </si>
  <si>
    <t>Telecommunications (Cellcom) ARS MM</t>
  </si>
  <si>
    <t xml:space="preserve">Corporate (DIC. IDBD and Dolphin) </t>
  </si>
  <si>
    <t>Impairment of Associates and Joint  Ventures</t>
  </si>
  <si>
    <t>Other operating results. net</t>
  </si>
  <si>
    <t>Profit / (loss) from operations before financing and taxation</t>
  </si>
  <si>
    <t>Financial results. net</t>
  </si>
  <si>
    <t>Loss for the period from continued operations</t>
  </si>
  <si>
    <t>Profit from discontinued operations after taxes</t>
  </si>
  <si>
    <t>Other comprehensive income for the period</t>
  </si>
  <si>
    <t>Net cash used in financing activities</t>
  </si>
  <si>
    <t>(In ARS million)</t>
  </si>
  <si>
    <t>La Ribera Shopping</t>
  </si>
  <si>
    <t>Buenos Aires Design</t>
  </si>
  <si>
    <t>Consolidated Condensed Interim Balance Sheets as of June 30, 2020 and June 30, 2019</t>
  </si>
  <si>
    <t>06.30.20</t>
  </si>
  <si>
    <t>06.30.19</t>
  </si>
  <si>
    <t>06.30.2020</t>
  </si>
  <si>
    <t>Right-of-use assets</t>
  </si>
  <si>
    <t xml:space="preserve">Consolidated statements of comprehensive income for the fiscal years ended June 30, 2020, 2019 and 2018 </t>
  </si>
  <si>
    <t>06.30.18</t>
  </si>
  <si>
    <t>Net gain / (loss) from fair value adjustment of investment properties</t>
  </si>
  <si>
    <t>Share of profit / (loss) of associates and joint ventures</t>
  </si>
  <si>
    <t>Profit / (loss) before financial results and income tax</t>
  </si>
  <si>
    <t>Profit / (loss) before income tax</t>
  </si>
  <si>
    <t>Profit / (loss) for the period from continuing operations</t>
  </si>
  <si>
    <t>Profit / (loss) for the period</t>
  </si>
  <si>
    <t>Other reserves</t>
  </si>
  <si>
    <t>Other comprehensive (loss) / income for the period from discontinued operations</t>
  </si>
  <si>
    <t>Total comprehensive income / (loss) from continuing operations</t>
  </si>
  <si>
    <t>Profit / (loss) for the period attributable to:</t>
  </si>
  <si>
    <t>Profit / (loss) from continuing operations attributable to:</t>
  </si>
  <si>
    <t>Total comprehensive income / (loss) attributable to:</t>
  </si>
  <si>
    <t>Total comprehensive income / (loss) from continuing operations attributable to:</t>
  </si>
  <si>
    <t>Profit / (loss) per share attributable to equity holders of the parent:</t>
  </si>
  <si>
    <t>Profit / (loss) per share from continuing operations attributable to equity holders of the parent:</t>
  </si>
  <si>
    <t>Consolidated statements of cash flows for the fiscal years ended June 30, 2020, 2019 and 2018</t>
  </si>
  <si>
    <t>Payment of acquisition of non controlling interest</t>
  </si>
  <si>
    <t>Payment for acquisition of other assets</t>
  </si>
  <si>
    <t>Collection for liquidation of associate</t>
  </si>
  <si>
    <t>Distribution of capital to non-controlling interest in subsidiaries</t>
  </si>
  <si>
    <t>Borrowings obtained from related parties</t>
  </si>
  <si>
    <t>Net cash (used in) / generated from discontinued financing activities</t>
  </si>
  <si>
    <t>IVQ 20</t>
  </si>
  <si>
    <t>IVQ 19</t>
  </si>
  <si>
    <t>FY 20</t>
  </si>
  <si>
    <t>FY 19</t>
  </si>
  <si>
    <t>Result from operations</t>
  </si>
  <si>
    <t>Result for the period</t>
  </si>
  <si>
    <t>Tenant Retal Sales in real terms as of June 30</t>
  </si>
  <si>
    <t>(per Shopping Mall. in ARS million)</t>
  </si>
  <si>
    <t>Tenants’ sales per type of business as of June 30</t>
  </si>
  <si>
    <t>Revenues from cumulative leases as of June 30</t>
  </si>
  <si>
    <t>Base rent</t>
  </si>
  <si>
    <t>Percentage rent</t>
  </si>
  <si>
    <t>Total rent</t>
  </si>
  <si>
    <t>Non-traditional advertising</t>
  </si>
  <si>
    <t>Revenues from admission rights</t>
  </si>
  <si>
    <t>Subtotal</t>
  </si>
  <si>
    <t>Patio Olmos</t>
  </si>
  <si>
    <t>Eliminations</t>
  </si>
  <si>
    <t>Fair value adjustment of investment properties</t>
  </si>
  <si>
    <t>Real Estate (Property &amp; Building - PBC) ARS MM</t>
  </si>
  <si>
    <t>Realized result from fair value adjustment of investment properties</t>
  </si>
  <si>
    <t>Net realized loss from fair value adjustment of investment properties</t>
  </si>
  <si>
    <t>For the fiscal year ended June 30 (in ARS million)</t>
  </si>
  <si>
    <t>Results from derivative financial instruments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</si>
</sst>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9" x14ac:knownFonts="1">
    <font>
      <sz val="11"/>
      <color theme="1"/>
      <name val="Calibri"/>
      <family val="2"/>
      <scheme val="minor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7"/>
      <color rgb="FFFFFFFF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93">
    <xf numFmtId="0" fontId="0" fillId="0" borderId="0" xfId="0"/>
    <xf numFmtId="3" fontId="4" fillId="2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4" fillId="3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6" fillId="0" borderId="1" xfId="0" applyFont="1" applyBorder="1" applyAlignment="1">
      <alignment vertical="center" wrapText="1"/>
    </xf>
    <xf numFmtId="0" fontId="11" fillId="0" borderId="0" xfId="0" applyFont="1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13" fillId="0" borderId="0" xfId="0" applyFont="1"/>
    <xf numFmtId="0" fontId="4" fillId="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4" fillId="3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24" fillId="0" borderId="0" xfId="0" applyFont="1"/>
    <xf numFmtId="3" fontId="7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3" fontId="7" fillId="3" borderId="0" xfId="0" applyNumberFormat="1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4" fillId="2" borderId="0" xfId="0" applyFont="1" applyFill="1"/>
    <xf numFmtId="0" fontId="24" fillId="4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164" fontId="3" fillId="4" borderId="5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ont="1"/>
    <xf numFmtId="3" fontId="7" fillId="0" borderId="1" xfId="0" applyNumberFormat="1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center" vertical="center"/>
    </xf>
    <xf numFmtId="43" fontId="4" fillId="3" borderId="0" xfId="2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horizontal="left" vertical="center" indent="7"/>
    </xf>
    <xf numFmtId="3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 wrapText="1"/>
    </xf>
    <xf numFmtId="3" fontId="4" fillId="5" borderId="0" xfId="0" applyNumberFormat="1" applyFont="1" applyFill="1" applyAlignment="1">
      <alignment horizontal="center" vertical="center"/>
    </xf>
    <xf numFmtId="43" fontId="4" fillId="5" borderId="0" xfId="2" applyFont="1" applyFill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1B47-7817-4E47-ABAF-DC0C6D176B54}">
  <dimension ref="B2:D63"/>
  <sheetViews>
    <sheetView showGridLines="0" workbookViewId="0"/>
  </sheetViews>
  <sheetFormatPr baseColWidth="10" defaultRowHeight="15" x14ac:dyDescent="0.25"/>
  <cols>
    <col min="1" max="1" width="3.7109375" customWidth="1"/>
    <col min="2" max="2" width="55" style="62" bestFit="1" customWidth="1"/>
  </cols>
  <sheetData>
    <row r="2" spans="2:4" ht="30.75" customHeight="1" x14ac:dyDescent="0.25">
      <c r="B2" s="149" t="s">
        <v>273</v>
      </c>
      <c r="C2" s="149"/>
      <c r="D2" s="149"/>
    </row>
    <row r="3" spans="2:4" x14ac:dyDescent="0.25">
      <c r="B3" s="148"/>
      <c r="C3" s="148"/>
      <c r="D3" s="148"/>
    </row>
    <row r="4" spans="2:4" x14ac:dyDescent="0.25">
      <c r="B4" s="12"/>
      <c r="C4" s="12"/>
      <c r="D4" s="12"/>
    </row>
    <row r="5" spans="2:4" x14ac:dyDescent="0.25">
      <c r="B5" s="133" t="s">
        <v>126</v>
      </c>
      <c r="C5" s="132" t="s">
        <v>274</v>
      </c>
      <c r="D5" s="132" t="s">
        <v>275</v>
      </c>
    </row>
    <row r="6" spans="2:4" x14ac:dyDescent="0.25">
      <c r="B6" s="34" t="s">
        <v>17</v>
      </c>
      <c r="C6" s="66"/>
      <c r="D6" s="66"/>
    </row>
    <row r="7" spans="2:4" x14ac:dyDescent="0.25">
      <c r="B7" s="34" t="s">
        <v>18</v>
      </c>
      <c r="C7" s="66"/>
      <c r="D7" s="66"/>
    </row>
    <row r="8" spans="2:4" x14ac:dyDescent="0.25">
      <c r="B8" s="16" t="s">
        <v>19</v>
      </c>
      <c r="C8" s="94">
        <v>227547</v>
      </c>
      <c r="D8" s="94">
        <v>333525</v>
      </c>
    </row>
    <row r="9" spans="2:4" x14ac:dyDescent="0.25">
      <c r="B9" s="16" t="s">
        <v>20</v>
      </c>
      <c r="C9" s="94">
        <v>37730</v>
      </c>
      <c r="D9" s="94">
        <v>31905</v>
      </c>
    </row>
    <row r="10" spans="2:4" x14ac:dyDescent="0.25">
      <c r="B10" s="16" t="s">
        <v>21</v>
      </c>
      <c r="C10" s="94">
        <v>4856</v>
      </c>
      <c r="D10" s="94">
        <v>7836</v>
      </c>
    </row>
    <row r="11" spans="2:4" x14ac:dyDescent="0.25">
      <c r="B11" s="16" t="s">
        <v>22</v>
      </c>
      <c r="C11" s="94">
        <v>27784</v>
      </c>
      <c r="D11" s="94">
        <v>25603</v>
      </c>
    </row>
    <row r="12" spans="2:4" x14ac:dyDescent="0.25">
      <c r="B12" s="16" t="s">
        <v>277</v>
      </c>
      <c r="C12" s="94">
        <v>19859</v>
      </c>
      <c r="D12" s="36" t="s">
        <v>16</v>
      </c>
    </row>
    <row r="13" spans="2:4" x14ac:dyDescent="0.25">
      <c r="B13" s="16" t="s">
        <v>23</v>
      </c>
      <c r="C13" s="36" t="s">
        <v>16</v>
      </c>
      <c r="D13" s="36">
        <v>34</v>
      </c>
    </row>
    <row r="14" spans="2:4" x14ac:dyDescent="0.25">
      <c r="B14" s="16" t="s">
        <v>24</v>
      </c>
      <c r="C14" s="94">
        <v>74394</v>
      </c>
      <c r="D14" s="94">
        <v>44439</v>
      </c>
    </row>
    <row r="15" spans="2:4" x14ac:dyDescent="0.25">
      <c r="B15" s="16" t="s">
        <v>25</v>
      </c>
      <c r="C15" s="36">
        <v>633</v>
      </c>
      <c r="D15" s="36">
        <v>571</v>
      </c>
    </row>
    <row r="16" spans="2:4" x14ac:dyDescent="0.25">
      <c r="B16" s="16" t="s">
        <v>26</v>
      </c>
      <c r="C16" s="36">
        <v>25</v>
      </c>
      <c r="D16" s="36">
        <v>216</v>
      </c>
    </row>
    <row r="17" spans="2:4" x14ac:dyDescent="0.25">
      <c r="B17" s="16" t="s">
        <v>27</v>
      </c>
      <c r="C17" s="36">
        <v>1871</v>
      </c>
      <c r="D17" s="94">
        <v>4401</v>
      </c>
    </row>
    <row r="18" spans="2:4" x14ac:dyDescent="0.25">
      <c r="B18" s="16" t="s">
        <v>28</v>
      </c>
      <c r="C18" s="94">
        <v>23128</v>
      </c>
      <c r="D18" s="94">
        <v>17680</v>
      </c>
    </row>
    <row r="19" spans="2:4" x14ac:dyDescent="0.25">
      <c r="B19" s="16" t="s">
        <v>29</v>
      </c>
      <c r="C19" s="94">
        <v>3513</v>
      </c>
      <c r="D19" s="94">
        <v>4128</v>
      </c>
    </row>
    <row r="20" spans="2:4" x14ac:dyDescent="0.25">
      <c r="B20" s="16" t="s">
        <v>30</v>
      </c>
      <c r="C20" s="36" t="s">
        <v>16</v>
      </c>
      <c r="D20" s="94">
        <v>5971</v>
      </c>
    </row>
    <row r="21" spans="2:4" ht="15.75" thickBot="1" x14ac:dyDescent="0.3">
      <c r="B21" s="43" t="s">
        <v>31</v>
      </c>
      <c r="C21" s="36">
        <v>142</v>
      </c>
      <c r="D21" s="36">
        <v>136</v>
      </c>
    </row>
    <row r="22" spans="2:4" ht="15.75" thickBot="1" x14ac:dyDescent="0.3">
      <c r="B22" s="23" t="s">
        <v>32</v>
      </c>
      <c r="C22" s="96">
        <f>+SUM(C8:C21)</f>
        <v>421482</v>
      </c>
      <c r="D22" s="96">
        <f>+SUM(D8:D21)</f>
        <v>476445</v>
      </c>
    </row>
    <row r="23" spans="2:4" x14ac:dyDescent="0.25">
      <c r="B23" s="34" t="s">
        <v>33</v>
      </c>
      <c r="C23" s="66"/>
      <c r="D23" s="66"/>
    </row>
    <row r="24" spans="2:4" x14ac:dyDescent="0.25">
      <c r="B24" s="16" t="s">
        <v>21</v>
      </c>
      <c r="C24" s="94">
        <v>2316</v>
      </c>
      <c r="D24" s="36">
        <v>523</v>
      </c>
    </row>
    <row r="25" spans="2:4" x14ac:dyDescent="0.25">
      <c r="B25" s="16" t="s">
        <v>34</v>
      </c>
      <c r="C25" s="94">
        <v>4683</v>
      </c>
      <c r="D25" s="94">
        <v>1639</v>
      </c>
    </row>
    <row r="26" spans="2:4" x14ac:dyDescent="0.25">
      <c r="B26" s="16" t="s">
        <v>27</v>
      </c>
      <c r="C26" s="94">
        <v>6209</v>
      </c>
      <c r="D26" s="94">
        <v>6261</v>
      </c>
    </row>
    <row r="27" spans="2:4" x14ac:dyDescent="0.25">
      <c r="B27" s="16" t="s">
        <v>26</v>
      </c>
      <c r="C27" s="36">
        <v>307</v>
      </c>
      <c r="D27" s="36">
        <v>557</v>
      </c>
    </row>
    <row r="28" spans="2:4" x14ac:dyDescent="0.25">
      <c r="B28" s="16" t="s">
        <v>35</v>
      </c>
      <c r="C28" s="94">
        <v>41678</v>
      </c>
      <c r="D28" s="94">
        <v>11498</v>
      </c>
    </row>
    <row r="29" spans="2:4" x14ac:dyDescent="0.25">
      <c r="B29" s="16" t="s">
        <v>28</v>
      </c>
      <c r="C29" s="94">
        <v>37143</v>
      </c>
      <c r="D29" s="94">
        <v>32221</v>
      </c>
    </row>
    <row r="30" spans="2:4" x14ac:dyDescent="0.25">
      <c r="B30" s="16" t="s">
        <v>29</v>
      </c>
      <c r="C30" s="94">
        <v>19434</v>
      </c>
      <c r="D30" s="94">
        <v>46048</v>
      </c>
    </row>
    <row r="31" spans="2:4" x14ac:dyDescent="0.25">
      <c r="B31" s="16" t="s">
        <v>30</v>
      </c>
      <c r="C31" s="94">
        <v>3377</v>
      </c>
      <c r="D31" s="94">
        <v>16666</v>
      </c>
    </row>
    <row r="32" spans="2:4" x14ac:dyDescent="0.25">
      <c r="B32" s="16" t="s">
        <v>31</v>
      </c>
      <c r="C32" s="36">
        <v>211</v>
      </c>
      <c r="D32" s="36">
        <v>59</v>
      </c>
    </row>
    <row r="33" spans="2:4" ht="15.75" thickBot="1" x14ac:dyDescent="0.3">
      <c r="B33" s="43" t="s">
        <v>36</v>
      </c>
      <c r="C33" s="97">
        <v>90359</v>
      </c>
      <c r="D33" s="97">
        <v>86443</v>
      </c>
    </row>
    <row r="34" spans="2:4" ht="15.75" thickBot="1" x14ac:dyDescent="0.3">
      <c r="B34" s="23" t="s">
        <v>37</v>
      </c>
      <c r="C34" s="96">
        <f>+SUM(C24:C33)</f>
        <v>205717</v>
      </c>
      <c r="D34" s="96">
        <f>+SUM(D24:D33)</f>
        <v>201915</v>
      </c>
    </row>
    <row r="35" spans="2:4" ht="15.75" thickBot="1" x14ac:dyDescent="0.3">
      <c r="B35" s="130" t="s">
        <v>38</v>
      </c>
      <c r="C35" s="131">
        <f>+C22+C34</f>
        <v>627199</v>
      </c>
      <c r="D35" s="131">
        <f>+D22+D34</f>
        <v>678360</v>
      </c>
    </row>
    <row r="36" spans="2:4" ht="15.75" thickTop="1" x14ac:dyDescent="0.25">
      <c r="B36" s="34" t="s">
        <v>39</v>
      </c>
      <c r="C36" s="66"/>
      <c r="D36" s="66"/>
    </row>
    <row r="37" spans="2:4" ht="22.5" x14ac:dyDescent="0.25">
      <c r="B37" s="16" t="s">
        <v>40</v>
      </c>
      <c r="C37" s="94">
        <v>57127</v>
      </c>
      <c r="D37" s="94">
        <v>45843</v>
      </c>
    </row>
    <row r="38" spans="2:4" ht="15.75" thickBot="1" x14ac:dyDescent="0.3">
      <c r="B38" s="43" t="s">
        <v>41</v>
      </c>
      <c r="C38" s="97">
        <v>65528</v>
      </c>
      <c r="D38" s="97">
        <v>76813</v>
      </c>
    </row>
    <row r="39" spans="2:4" ht="15.75" thickBot="1" x14ac:dyDescent="0.3">
      <c r="B39" s="130" t="s">
        <v>42</v>
      </c>
      <c r="C39" s="131">
        <f>+SUM(C37:C38)</f>
        <v>122655</v>
      </c>
      <c r="D39" s="131">
        <f>+SUM(D37:D38)</f>
        <v>122656</v>
      </c>
    </row>
    <row r="40" spans="2:4" ht="15.75" thickTop="1" x14ac:dyDescent="0.25">
      <c r="B40" s="34" t="s">
        <v>43</v>
      </c>
      <c r="C40" s="66"/>
      <c r="D40" s="66"/>
    </row>
    <row r="41" spans="2:4" x14ac:dyDescent="0.25">
      <c r="B41" s="34" t="s">
        <v>44</v>
      </c>
      <c r="C41" s="66"/>
      <c r="D41" s="66"/>
    </row>
    <row r="42" spans="2:4" x14ac:dyDescent="0.25">
      <c r="B42" s="16" t="s">
        <v>45</v>
      </c>
      <c r="C42" s="94">
        <v>297818</v>
      </c>
      <c r="D42" s="94">
        <v>381639</v>
      </c>
    </row>
    <row r="43" spans="2:4" x14ac:dyDescent="0.25">
      <c r="B43" s="16" t="s">
        <v>46</v>
      </c>
      <c r="C43" s="94">
        <v>13376</v>
      </c>
      <c r="D43" s="36" t="s">
        <v>16</v>
      </c>
    </row>
    <row r="44" spans="2:4" x14ac:dyDescent="0.25">
      <c r="B44" s="16" t="s">
        <v>47</v>
      </c>
      <c r="C44" s="94">
        <v>44037</v>
      </c>
      <c r="D44" s="94">
        <v>52590</v>
      </c>
    </row>
    <row r="45" spans="2:4" x14ac:dyDescent="0.25">
      <c r="B45" s="16" t="s">
        <v>48</v>
      </c>
      <c r="C45" s="94">
        <v>2169</v>
      </c>
      <c r="D45" s="94">
        <v>2505</v>
      </c>
    </row>
    <row r="46" spans="2:4" x14ac:dyDescent="0.25">
      <c r="B46" s="16" t="s">
        <v>49</v>
      </c>
      <c r="C46" s="94">
        <v>3063</v>
      </c>
      <c r="D46" s="94">
        <v>11452</v>
      </c>
    </row>
    <row r="47" spans="2:4" x14ac:dyDescent="0.25">
      <c r="B47" s="16" t="s">
        <v>50</v>
      </c>
      <c r="C47" s="36">
        <v>447</v>
      </c>
      <c r="D47" s="36">
        <v>188</v>
      </c>
    </row>
    <row r="48" spans="2:4" x14ac:dyDescent="0.25">
      <c r="B48" s="16" t="s">
        <v>31</v>
      </c>
      <c r="C48" s="36">
        <v>55</v>
      </c>
      <c r="D48" s="94">
        <v>1469</v>
      </c>
    </row>
    <row r="49" spans="2:4" ht="15.75" thickBot="1" x14ac:dyDescent="0.3">
      <c r="B49" s="43" t="s">
        <v>51</v>
      </c>
      <c r="C49" s="36">
        <v>195</v>
      </c>
      <c r="D49" s="36">
        <v>157</v>
      </c>
    </row>
    <row r="50" spans="2:4" ht="15.75" thickBot="1" x14ac:dyDescent="0.3">
      <c r="B50" s="23" t="s">
        <v>52</v>
      </c>
      <c r="C50" s="96">
        <f>+SUM(C42:C49)</f>
        <v>361160</v>
      </c>
      <c r="D50" s="96">
        <f>+SUM(D42:D49)</f>
        <v>450000</v>
      </c>
    </row>
    <row r="51" spans="2:4" x14ac:dyDescent="0.25">
      <c r="B51" s="34" t="s">
        <v>53</v>
      </c>
      <c r="C51" s="66"/>
      <c r="D51" s="66"/>
    </row>
    <row r="52" spans="2:4" x14ac:dyDescent="0.25">
      <c r="B52" s="16" t="s">
        <v>48</v>
      </c>
      <c r="C52" s="94">
        <v>29672</v>
      </c>
      <c r="D52" s="94">
        <v>26528</v>
      </c>
    </row>
    <row r="53" spans="2:4" x14ac:dyDescent="0.25">
      <c r="B53" s="16" t="s">
        <v>45</v>
      </c>
      <c r="C53" s="94">
        <v>78341</v>
      </c>
      <c r="D53" s="94">
        <v>65036</v>
      </c>
    </row>
    <row r="54" spans="2:4" x14ac:dyDescent="0.25">
      <c r="B54" s="16" t="s">
        <v>46</v>
      </c>
      <c r="C54" s="94">
        <v>4869</v>
      </c>
      <c r="D54" s="36" t="s">
        <v>16</v>
      </c>
    </row>
    <row r="55" spans="2:4" x14ac:dyDescent="0.25">
      <c r="B55" s="16" t="s">
        <v>49</v>
      </c>
      <c r="C55" s="94">
        <v>2440</v>
      </c>
      <c r="D55" s="94">
        <v>2463</v>
      </c>
    </row>
    <row r="56" spans="2:4" x14ac:dyDescent="0.25">
      <c r="B56" s="16" t="s">
        <v>54</v>
      </c>
      <c r="C56" s="94">
        <v>22212</v>
      </c>
      <c r="D56" s="94">
        <v>8137</v>
      </c>
    </row>
    <row r="57" spans="2:4" x14ac:dyDescent="0.25">
      <c r="B57" s="16" t="s">
        <v>51</v>
      </c>
      <c r="C57" s="94">
        <v>4105</v>
      </c>
      <c r="D57" s="94">
        <v>3009</v>
      </c>
    </row>
    <row r="58" spans="2:4" x14ac:dyDescent="0.25">
      <c r="B58" s="16" t="s">
        <v>55</v>
      </c>
      <c r="C58" s="36">
        <v>625</v>
      </c>
      <c r="D58" s="36">
        <v>495</v>
      </c>
    </row>
    <row r="59" spans="2:4" ht="15.75" thickBot="1" x14ac:dyDescent="0.3">
      <c r="B59" s="43" t="s">
        <v>31</v>
      </c>
      <c r="C59" s="94">
        <v>1120</v>
      </c>
      <c r="D59" s="36">
        <v>36</v>
      </c>
    </row>
    <row r="60" spans="2:4" ht="15.75" thickBot="1" x14ac:dyDescent="0.3">
      <c r="B60" s="23" t="s">
        <v>56</v>
      </c>
      <c r="C60" s="96">
        <f>+SUM(C52:C59)</f>
        <v>143384</v>
      </c>
      <c r="D60" s="96">
        <f>+SUM(D52:D59)</f>
        <v>105704</v>
      </c>
    </row>
    <row r="61" spans="2:4" ht="15.75" thickBot="1" x14ac:dyDescent="0.3">
      <c r="B61" s="23" t="s">
        <v>57</v>
      </c>
      <c r="C61" s="96">
        <f>+C50+C60</f>
        <v>504544</v>
      </c>
      <c r="D61" s="96">
        <f>+D50+D60</f>
        <v>555704</v>
      </c>
    </row>
    <row r="62" spans="2:4" ht="15.75" thickBot="1" x14ac:dyDescent="0.3">
      <c r="B62" s="130" t="s">
        <v>58</v>
      </c>
      <c r="C62" s="131">
        <f>+C39+C61</f>
        <v>627199</v>
      </c>
      <c r="D62" s="131">
        <f>+D39+D61</f>
        <v>678360</v>
      </c>
    </row>
    <row r="63" spans="2:4" ht="15.75" thickTop="1" x14ac:dyDescent="0.25"/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8EC7-E94D-4DAE-B9C3-42CFC3090C94}">
  <dimension ref="B2:H30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  <col min="5" max="5" width="11.42578125" style="123"/>
    <col min="8" max="8" width="11.42578125" style="123"/>
  </cols>
  <sheetData>
    <row r="2" spans="2:8" x14ac:dyDescent="0.25">
      <c r="B2" s="65" t="s">
        <v>159</v>
      </c>
    </row>
    <row r="3" spans="2:8" ht="15.75" thickBot="1" x14ac:dyDescent="0.3"/>
    <row r="4" spans="2:8" ht="15.75" thickTop="1" x14ac:dyDescent="0.25">
      <c r="B4" s="74" t="s">
        <v>321</v>
      </c>
      <c r="C4" s="42" t="s">
        <v>302</v>
      </c>
      <c r="D4" s="42" t="s">
        <v>303</v>
      </c>
      <c r="E4" s="42" t="s">
        <v>127</v>
      </c>
      <c r="F4" s="42" t="s">
        <v>304</v>
      </c>
      <c r="G4" s="42" t="s">
        <v>305</v>
      </c>
      <c r="H4" s="42" t="s">
        <v>127</v>
      </c>
    </row>
    <row r="5" spans="2:8" x14ac:dyDescent="0.25">
      <c r="B5" s="12" t="s">
        <v>160</v>
      </c>
      <c r="C5" s="2">
        <v>2618</v>
      </c>
      <c r="D5" s="2">
        <v>3317</v>
      </c>
      <c r="E5" s="125">
        <f t="shared" ref="E5:E12" si="0">+C5/D5-1</f>
        <v>-0.21073258968947839</v>
      </c>
      <c r="F5" s="2">
        <v>12954</v>
      </c>
      <c r="G5" s="2">
        <v>14392</v>
      </c>
      <c r="H5" s="125">
        <f t="shared" ref="H5:H12" si="1">+F5/G5-1</f>
        <v>-9.9916620344635887E-2</v>
      </c>
    </row>
    <row r="6" spans="2:8" ht="15.75" thickBot="1" x14ac:dyDescent="0.3">
      <c r="B6" s="72" t="s">
        <v>161</v>
      </c>
      <c r="C6" s="19">
        <v>-265</v>
      </c>
      <c r="D6" s="19">
        <v>485</v>
      </c>
      <c r="E6" s="121">
        <f t="shared" si="0"/>
        <v>-1.5463917525773194</v>
      </c>
      <c r="F6" s="20">
        <v>-2989</v>
      </c>
      <c r="G6" s="19">
        <v>892</v>
      </c>
      <c r="H6" s="121">
        <f t="shared" si="1"/>
        <v>-4.3508968609865466</v>
      </c>
    </row>
    <row r="7" spans="2:8" ht="15.75" thickBot="1" x14ac:dyDescent="0.3">
      <c r="B7" s="73" t="s">
        <v>164</v>
      </c>
      <c r="C7" s="91">
        <v>-324</v>
      </c>
      <c r="D7" s="9">
        <v>1512</v>
      </c>
      <c r="E7" s="122">
        <f t="shared" si="0"/>
        <v>-1.2142857142857142</v>
      </c>
      <c r="F7" s="91">
        <v>-623</v>
      </c>
      <c r="G7" s="9">
        <v>5259</v>
      </c>
      <c r="H7" s="122">
        <f t="shared" si="1"/>
        <v>-1.1184635862331243</v>
      </c>
    </row>
    <row r="8" spans="2:8" x14ac:dyDescent="0.25">
      <c r="B8" s="71" t="s">
        <v>130</v>
      </c>
      <c r="C8" s="21">
        <v>19</v>
      </c>
      <c r="D8" s="21">
        <v>-16</v>
      </c>
      <c r="E8" s="126" t="s">
        <v>5</v>
      </c>
      <c r="F8" s="21">
        <v>103</v>
      </c>
      <c r="G8" s="21">
        <v>29</v>
      </c>
      <c r="H8" s="126">
        <f t="shared" si="1"/>
        <v>2.5517241379310347</v>
      </c>
    </row>
    <row r="9" spans="2:8" x14ac:dyDescent="0.25">
      <c r="B9" s="12" t="s">
        <v>322</v>
      </c>
      <c r="C9" s="89">
        <v>39</v>
      </c>
      <c r="D9" s="89">
        <v>892</v>
      </c>
      <c r="E9" s="125">
        <f t="shared" si="0"/>
        <v>-0.95627802690582964</v>
      </c>
      <c r="F9" s="89">
        <v>39</v>
      </c>
      <c r="G9" s="89">
        <v>892</v>
      </c>
      <c r="H9" s="125">
        <f t="shared" si="1"/>
        <v>-0.95627802690582964</v>
      </c>
    </row>
    <row r="10" spans="2:8" ht="15.75" thickBot="1" x14ac:dyDescent="0.3">
      <c r="B10" s="72" t="s">
        <v>162</v>
      </c>
      <c r="C10" s="19" t="s">
        <v>16</v>
      </c>
      <c r="D10" s="19" t="s">
        <v>16</v>
      </c>
      <c r="E10" s="121" t="s">
        <v>5</v>
      </c>
      <c r="F10" s="20">
        <v>2470</v>
      </c>
      <c r="G10" s="19" t="s">
        <v>16</v>
      </c>
      <c r="H10" s="121" t="s">
        <v>5</v>
      </c>
    </row>
    <row r="11" spans="2:8" ht="15.75" thickBot="1" x14ac:dyDescent="0.3">
      <c r="B11" s="179" t="s">
        <v>15</v>
      </c>
      <c r="C11" s="167">
        <v>-305</v>
      </c>
      <c r="D11" s="168">
        <v>1496</v>
      </c>
      <c r="E11" s="180">
        <f t="shared" si="0"/>
        <v>-1.2038770053475936</v>
      </c>
      <c r="F11" s="167">
        <v>-520</v>
      </c>
      <c r="G11" s="168">
        <v>5288</v>
      </c>
      <c r="H11" s="180">
        <f t="shared" si="1"/>
        <v>-1.0983358547655069</v>
      </c>
    </row>
    <row r="12" spans="2:8" ht="15.75" thickBot="1" x14ac:dyDescent="0.3">
      <c r="B12" s="6" t="s">
        <v>163</v>
      </c>
      <c r="C12" s="11">
        <v>-1</v>
      </c>
      <c r="D12" s="7">
        <v>1903</v>
      </c>
      <c r="E12" s="127">
        <f t="shared" si="0"/>
        <v>-1.0005254860746191</v>
      </c>
      <c r="F12" s="7">
        <v>4978</v>
      </c>
      <c r="G12" s="7">
        <v>5288</v>
      </c>
      <c r="H12" s="127">
        <f t="shared" si="1"/>
        <v>-5.8623298033282922E-2</v>
      </c>
    </row>
    <row r="13" spans="2:8" ht="15.75" thickBot="1" x14ac:dyDescent="0.3"/>
    <row r="14" spans="2:8" ht="15.75" thickTop="1" x14ac:dyDescent="0.25">
      <c r="B14" s="74" t="s">
        <v>260</v>
      </c>
      <c r="C14" s="42" t="s">
        <v>302</v>
      </c>
      <c r="D14" s="42" t="s">
        <v>303</v>
      </c>
      <c r="E14" s="124" t="s">
        <v>127</v>
      </c>
      <c r="F14" s="42" t="s">
        <v>304</v>
      </c>
      <c r="G14" s="42" t="s">
        <v>305</v>
      </c>
      <c r="H14" s="124" t="s">
        <v>127</v>
      </c>
    </row>
    <row r="15" spans="2:8" ht="15.75" thickBot="1" x14ac:dyDescent="0.3">
      <c r="B15" s="72" t="s">
        <v>59</v>
      </c>
      <c r="C15" s="20">
        <v>16216</v>
      </c>
      <c r="D15" s="20">
        <v>15110</v>
      </c>
      <c r="E15" s="121">
        <f>+C15/D15-1</f>
        <v>7.3196558570483017E-2</v>
      </c>
      <c r="F15" s="20">
        <v>64838</v>
      </c>
      <c r="G15" s="20">
        <v>57506</v>
      </c>
      <c r="H15" s="121">
        <f>+F15/G15-1</f>
        <v>0.12749973915765311</v>
      </c>
    </row>
    <row r="16" spans="2:8" ht="15.75" thickBot="1" x14ac:dyDescent="0.3">
      <c r="B16" s="73" t="s">
        <v>129</v>
      </c>
      <c r="C16" s="91">
        <v>360</v>
      </c>
      <c r="D16" s="91">
        <v>567</v>
      </c>
      <c r="E16" s="122">
        <f t="shared" ref="E16" si="2">+C16/D16-1</f>
        <v>-0.36507936507936511</v>
      </c>
      <c r="F16" s="91">
        <v>702</v>
      </c>
      <c r="G16" s="91">
        <v>138</v>
      </c>
      <c r="H16" s="122">
        <f t="shared" ref="H16" si="3">+F16/G16-1</f>
        <v>4.0869565217391308</v>
      </c>
    </row>
    <row r="17" spans="2:8" ht="15.75" thickBot="1" x14ac:dyDescent="0.3">
      <c r="B17" s="72" t="s">
        <v>130</v>
      </c>
      <c r="C17" s="20">
        <v>3836</v>
      </c>
      <c r="D17" s="20">
        <v>2264</v>
      </c>
      <c r="E17" s="121">
        <f>+C17/D17-1</f>
        <v>0.69434628975265023</v>
      </c>
      <c r="F17" s="20">
        <v>15430</v>
      </c>
      <c r="G17" s="20">
        <v>10199</v>
      </c>
      <c r="H17" s="121">
        <f>+F17/G17-1</f>
        <v>0.51289342092362</v>
      </c>
    </row>
    <row r="18" spans="2:8" ht="15.75" thickBot="1" x14ac:dyDescent="0.3">
      <c r="B18" s="73" t="s">
        <v>15</v>
      </c>
      <c r="C18" s="9">
        <v>4196</v>
      </c>
      <c r="D18" s="9">
        <v>2831</v>
      </c>
      <c r="E18" s="122">
        <f>+C18/D18-1</f>
        <v>0.48216178028965029</v>
      </c>
      <c r="F18" s="9">
        <v>16132</v>
      </c>
      <c r="G18" s="9">
        <v>10337</v>
      </c>
      <c r="H18" s="122">
        <f>+F18/G18-1</f>
        <v>0.56060752636161371</v>
      </c>
    </row>
    <row r="19" spans="2:8" ht="15.75" thickBot="1" x14ac:dyDescent="0.3"/>
    <row r="20" spans="2:8" ht="15.75" thickTop="1" x14ac:dyDescent="0.25">
      <c r="B20" s="74" t="s">
        <v>165</v>
      </c>
      <c r="C20" s="42" t="s">
        <v>302</v>
      </c>
      <c r="D20" s="42" t="s">
        <v>303</v>
      </c>
      <c r="E20" s="124" t="s">
        <v>127</v>
      </c>
      <c r="F20" s="42" t="s">
        <v>304</v>
      </c>
      <c r="G20" s="42" t="s">
        <v>305</v>
      </c>
      <c r="H20" s="124" t="s">
        <v>127</v>
      </c>
    </row>
    <row r="21" spans="2:8" ht="15.75" thickBot="1" x14ac:dyDescent="0.3">
      <c r="B21" s="72" t="s">
        <v>59</v>
      </c>
      <c r="C21" s="20">
        <v>2332</v>
      </c>
      <c r="D21" s="19">
        <v>-127</v>
      </c>
      <c r="E21" s="121" t="s">
        <v>5</v>
      </c>
      <c r="F21" s="20">
        <v>3845</v>
      </c>
      <c r="G21" s="20">
        <v>1639</v>
      </c>
      <c r="H21" s="121">
        <f>+F21/G21-1</f>
        <v>1.345942647956071</v>
      </c>
    </row>
    <row r="22" spans="2:8" ht="15.75" thickBot="1" x14ac:dyDescent="0.3">
      <c r="B22" s="73" t="s">
        <v>129</v>
      </c>
      <c r="C22" s="91">
        <v>312</v>
      </c>
      <c r="D22" s="91">
        <v>-539</v>
      </c>
      <c r="E22" s="122" t="s">
        <v>5</v>
      </c>
      <c r="F22" s="91">
        <v>741</v>
      </c>
      <c r="G22" s="91">
        <v>-817</v>
      </c>
      <c r="H22" s="122" t="s">
        <v>5</v>
      </c>
    </row>
    <row r="23" spans="2:8" ht="15.75" thickBot="1" x14ac:dyDescent="0.3">
      <c r="B23" s="72" t="s">
        <v>130</v>
      </c>
      <c r="C23" s="19">
        <v>58</v>
      </c>
      <c r="D23" s="19">
        <v>16</v>
      </c>
      <c r="E23" s="121">
        <f>+C23/D23-1</f>
        <v>2.625</v>
      </c>
      <c r="F23" s="19">
        <v>258</v>
      </c>
      <c r="G23" s="19">
        <v>74</v>
      </c>
      <c r="H23" s="121">
        <f>+F23/G23-1</f>
        <v>2.4864864864864864</v>
      </c>
    </row>
    <row r="24" spans="2:8" ht="15.75" thickBot="1" x14ac:dyDescent="0.3">
      <c r="B24" s="73" t="s">
        <v>15</v>
      </c>
      <c r="C24" s="91">
        <v>370</v>
      </c>
      <c r="D24" s="91">
        <v>-523</v>
      </c>
      <c r="E24" s="122" t="s">
        <v>5</v>
      </c>
      <c r="F24" s="91">
        <v>999</v>
      </c>
      <c r="G24" s="91">
        <v>-743</v>
      </c>
      <c r="H24" s="122" t="s">
        <v>5</v>
      </c>
    </row>
    <row r="25" spans="2:8" ht="15.75" thickBot="1" x14ac:dyDescent="0.3"/>
    <row r="26" spans="2:8" ht="15.75" thickTop="1" x14ac:dyDescent="0.25">
      <c r="B26" s="74" t="s">
        <v>261</v>
      </c>
      <c r="C26" s="42" t="s">
        <v>302</v>
      </c>
      <c r="D26" s="42" t="s">
        <v>303</v>
      </c>
      <c r="E26" s="124" t="s">
        <v>127</v>
      </c>
      <c r="F26" s="42" t="s">
        <v>304</v>
      </c>
      <c r="G26" s="42" t="s">
        <v>305</v>
      </c>
      <c r="H26" s="124" t="s">
        <v>127</v>
      </c>
    </row>
    <row r="27" spans="2:8" ht="15.75" thickBot="1" x14ac:dyDescent="0.3">
      <c r="B27" s="72" t="s">
        <v>59</v>
      </c>
      <c r="C27" s="19" t="s">
        <v>16</v>
      </c>
      <c r="D27" s="19" t="s">
        <v>16</v>
      </c>
      <c r="E27" s="121" t="s">
        <v>5</v>
      </c>
      <c r="F27" s="19" t="s">
        <v>16</v>
      </c>
      <c r="G27" s="19" t="s">
        <v>16</v>
      </c>
      <c r="H27" s="121" t="s">
        <v>5</v>
      </c>
    </row>
    <row r="28" spans="2:8" ht="15.75" thickBot="1" x14ac:dyDescent="0.3">
      <c r="B28" s="73" t="s">
        <v>158</v>
      </c>
      <c r="C28" s="91">
        <v>-250</v>
      </c>
      <c r="D28" s="91">
        <v>-600</v>
      </c>
      <c r="E28" s="122">
        <f>+C28/D28-1</f>
        <v>-0.58333333333333326</v>
      </c>
      <c r="F28" s="9">
        <v>-1119</v>
      </c>
      <c r="G28" s="9">
        <v>-1058</v>
      </c>
      <c r="H28" s="122">
        <f>+F28/G28-1</f>
        <v>5.7655954631379958E-2</v>
      </c>
    </row>
    <row r="29" spans="2:8" ht="15.75" thickBot="1" x14ac:dyDescent="0.3">
      <c r="B29" s="72" t="s">
        <v>130</v>
      </c>
      <c r="C29" s="19" t="s">
        <v>16</v>
      </c>
      <c r="D29" s="19" t="s">
        <v>16</v>
      </c>
      <c r="E29" s="121" t="s">
        <v>5</v>
      </c>
      <c r="F29" s="19" t="s">
        <v>16</v>
      </c>
      <c r="G29" s="19" t="s">
        <v>16</v>
      </c>
      <c r="H29" s="121" t="s">
        <v>5</v>
      </c>
    </row>
    <row r="30" spans="2:8" ht="15.75" thickBot="1" x14ac:dyDescent="0.3">
      <c r="B30" s="73" t="s">
        <v>15</v>
      </c>
      <c r="C30" s="91">
        <v>-250</v>
      </c>
      <c r="D30" s="91">
        <v>-600</v>
      </c>
      <c r="E30" s="122">
        <f>+C30/D30-1</f>
        <v>-0.58333333333333326</v>
      </c>
      <c r="F30" s="9">
        <v>-1119</v>
      </c>
      <c r="G30" s="9">
        <v>-1058</v>
      </c>
      <c r="H30" s="122">
        <f>+F30/G30-1</f>
        <v>5.7655954631379958E-2</v>
      </c>
    </row>
  </sheetData>
  <pageMargins left="0.7" right="0.7" top="0.75" bottom="0.75" header="0.3" footer="0.3"/>
  <pageSetup orientation="portrait" r:id="rId1"/>
  <ignoredErrors>
    <ignoredError sqref="C13:D13 F13:H13 C25:D25 F25:H25" formulaRange="1"/>
    <ignoredError sqref="E13 E25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FC97-14DF-471B-9578-018487E54969}">
  <dimension ref="B2:J35"/>
  <sheetViews>
    <sheetView showGridLines="0" workbookViewId="0"/>
  </sheetViews>
  <sheetFormatPr baseColWidth="10" defaultRowHeight="15" x14ac:dyDescent="0.25"/>
  <cols>
    <col min="1" max="1" width="3.7109375" customWidth="1"/>
    <col min="2" max="2" width="25.140625" style="62" bestFit="1" customWidth="1"/>
    <col min="4" max="4" width="16.28515625" bestFit="1" customWidth="1"/>
  </cols>
  <sheetData>
    <row r="2" spans="2:10" x14ac:dyDescent="0.25">
      <c r="B2" s="63" t="s">
        <v>166</v>
      </c>
    </row>
    <row r="4" spans="2:10" ht="27" x14ac:dyDescent="0.25">
      <c r="B4" s="76" t="s">
        <v>304</v>
      </c>
      <c r="C4" s="55" t="s">
        <v>167</v>
      </c>
      <c r="D4" s="55" t="s">
        <v>168</v>
      </c>
      <c r="E4" s="55" t="s">
        <v>169</v>
      </c>
      <c r="F4" s="55" t="s">
        <v>170</v>
      </c>
      <c r="G4" s="55" t="s">
        <v>171</v>
      </c>
      <c r="H4" s="55" t="s">
        <v>172</v>
      </c>
      <c r="I4" s="55" t="s">
        <v>148</v>
      </c>
      <c r="J4" s="55" t="s">
        <v>13</v>
      </c>
    </row>
    <row r="5" spans="2:10" x14ac:dyDescent="0.25">
      <c r="B5" s="3" t="s">
        <v>152</v>
      </c>
      <c r="C5" s="28">
        <f>+'Shopping Malls'!F7</f>
        <v>1687</v>
      </c>
      <c r="D5" s="28">
        <f>+Offices!F7</f>
        <v>25171</v>
      </c>
      <c r="E5" s="28">
        <f>+'Sales &amp; Developments'!F7</f>
        <v>11791</v>
      </c>
      <c r="F5" s="32">
        <f>+Hotels!F6</f>
        <v>161</v>
      </c>
      <c r="G5" s="32" t="s">
        <v>5</v>
      </c>
      <c r="H5" s="32">
        <f>+Corporate!F6</f>
        <v>-282</v>
      </c>
      <c r="I5" s="13" t="s">
        <v>5</v>
      </c>
      <c r="J5" s="28">
        <f>+SUM(C5:I5)</f>
        <v>38528</v>
      </c>
    </row>
    <row r="6" spans="2:10" ht="15.75" thickBot="1" x14ac:dyDescent="0.3">
      <c r="B6" s="77" t="s">
        <v>130</v>
      </c>
      <c r="C6" s="56">
        <f>+'Shopping Malls'!F8</f>
        <v>145</v>
      </c>
      <c r="D6" s="56">
        <f>+Offices!F8</f>
        <v>42</v>
      </c>
      <c r="E6" s="56">
        <f>+'Sales &amp; Developments'!F8</f>
        <v>8</v>
      </c>
      <c r="F6" s="56">
        <f>+Hotels!F7</f>
        <v>177</v>
      </c>
      <c r="G6" s="56" t="s">
        <v>5</v>
      </c>
      <c r="H6" s="56">
        <f>+Corporate!F7</f>
        <v>5</v>
      </c>
      <c r="I6" s="57" t="s">
        <v>5</v>
      </c>
      <c r="J6" s="56">
        <f>+SUM(C6:I6)</f>
        <v>377</v>
      </c>
    </row>
    <row r="7" spans="2:10" ht="15.75" thickBot="1" x14ac:dyDescent="0.3">
      <c r="B7" s="6" t="s">
        <v>15</v>
      </c>
      <c r="C7" s="30">
        <f>+C5+C6</f>
        <v>1832</v>
      </c>
      <c r="D7" s="30">
        <f t="shared" ref="D7:J7" si="0">+D5+D6</f>
        <v>25213</v>
      </c>
      <c r="E7" s="30">
        <f t="shared" si="0"/>
        <v>11799</v>
      </c>
      <c r="F7" s="31">
        <f t="shared" si="0"/>
        <v>338</v>
      </c>
      <c r="G7" s="31" t="s">
        <v>5</v>
      </c>
      <c r="H7" s="31">
        <f t="shared" si="0"/>
        <v>-277</v>
      </c>
      <c r="I7" s="11" t="s">
        <v>5</v>
      </c>
      <c r="J7" s="30">
        <f t="shared" si="0"/>
        <v>38905</v>
      </c>
    </row>
    <row r="9" spans="2:10" ht="27" x14ac:dyDescent="0.25">
      <c r="B9" s="76" t="s">
        <v>305</v>
      </c>
      <c r="C9" s="55" t="s">
        <v>167</v>
      </c>
      <c r="D9" s="55" t="s">
        <v>168</v>
      </c>
      <c r="E9" s="55" t="s">
        <v>169</v>
      </c>
      <c r="F9" s="55" t="s">
        <v>170</v>
      </c>
      <c r="G9" s="55" t="s">
        <v>171</v>
      </c>
      <c r="H9" s="55" t="s">
        <v>172</v>
      </c>
      <c r="I9" s="55" t="s">
        <v>148</v>
      </c>
      <c r="J9" s="55" t="s">
        <v>13</v>
      </c>
    </row>
    <row r="10" spans="2:10" x14ac:dyDescent="0.25">
      <c r="B10" s="3" t="s">
        <v>158</v>
      </c>
      <c r="C10" s="28">
        <f>+'Shopping Malls'!G7</f>
        <v>-34402</v>
      </c>
      <c r="D10" s="28">
        <f>+Offices!G7</f>
        <v>2372</v>
      </c>
      <c r="E10" s="28">
        <f>+'Sales &amp; Developments'!G7</f>
        <v>631</v>
      </c>
      <c r="F10" s="32">
        <f>+Hotels!G6</f>
        <v>673</v>
      </c>
      <c r="G10" s="32" t="s">
        <v>5</v>
      </c>
      <c r="H10" s="32">
        <f>+Corporate!G6</f>
        <v>-519</v>
      </c>
      <c r="I10" s="13" t="s">
        <v>5</v>
      </c>
      <c r="J10" s="28">
        <f>+SUM(C10:I10)</f>
        <v>-31245</v>
      </c>
    </row>
    <row r="11" spans="2:10" ht="15.75" thickBot="1" x14ac:dyDescent="0.3">
      <c r="B11" s="77" t="s">
        <v>130</v>
      </c>
      <c r="C11" s="56">
        <f>+'Shopping Malls'!G8</f>
        <v>114</v>
      </c>
      <c r="D11" s="56">
        <f>+Offices!G8</f>
        <v>37</v>
      </c>
      <c r="E11" s="56">
        <f>+'Sales &amp; Developments'!G8</f>
        <v>9</v>
      </c>
      <c r="F11" s="56">
        <f>+Hotels!G7</f>
        <v>167</v>
      </c>
      <c r="G11" s="56" t="s">
        <v>5</v>
      </c>
      <c r="H11" s="56">
        <f>+Corporate!G7</f>
        <v>4</v>
      </c>
      <c r="I11" s="57" t="s">
        <v>5</v>
      </c>
      <c r="J11" s="56">
        <f>+SUM(C11:I11)</f>
        <v>331</v>
      </c>
    </row>
    <row r="12" spans="2:10" ht="15.75" thickBot="1" x14ac:dyDescent="0.3">
      <c r="B12" s="6" t="s">
        <v>15</v>
      </c>
      <c r="C12" s="30">
        <f>+C10+C11</f>
        <v>-34288</v>
      </c>
      <c r="D12" s="30">
        <f t="shared" ref="D12" si="1">+D10+D11</f>
        <v>2409</v>
      </c>
      <c r="E12" s="30">
        <f t="shared" ref="E12" si="2">+E10+E11</f>
        <v>640</v>
      </c>
      <c r="F12" s="31">
        <f t="shared" ref="F12" si="3">+F10+F11</f>
        <v>840</v>
      </c>
      <c r="G12" s="31" t="s">
        <v>5</v>
      </c>
      <c r="H12" s="31">
        <f t="shared" ref="H12" si="4">+H10+H11</f>
        <v>-515</v>
      </c>
      <c r="I12" s="11" t="s">
        <v>5</v>
      </c>
      <c r="J12" s="30">
        <f t="shared" ref="J12" si="5">+J10+J11</f>
        <v>-30914</v>
      </c>
    </row>
    <row r="13" spans="2:10" ht="15.75" thickBot="1" x14ac:dyDescent="0.3">
      <c r="B13" s="73" t="s">
        <v>173</v>
      </c>
      <c r="C13" s="104" t="s">
        <v>5</v>
      </c>
      <c r="D13" s="120">
        <f>+D7/D12-1</f>
        <v>9.4661685346616853</v>
      </c>
      <c r="E13" s="120">
        <f t="shared" ref="E13:H13" si="6">+E7/E12-1</f>
        <v>17.435937500000001</v>
      </c>
      <c r="F13" s="120">
        <f t="shared" si="6"/>
        <v>-0.59761904761904761</v>
      </c>
      <c r="G13" s="120" t="s">
        <v>5</v>
      </c>
      <c r="H13" s="120">
        <f t="shared" si="6"/>
        <v>-0.46213592233009704</v>
      </c>
      <c r="I13" s="120" t="s">
        <v>5</v>
      </c>
      <c r="J13" s="104" t="s">
        <v>5</v>
      </c>
    </row>
    <row r="15" spans="2:10" x14ac:dyDescent="0.25">
      <c r="B15" s="63" t="s">
        <v>159</v>
      </c>
    </row>
    <row r="17" spans="2:8" ht="18" x14ac:dyDescent="0.25">
      <c r="B17" s="76" t="s">
        <v>304</v>
      </c>
      <c r="C17" s="55" t="s">
        <v>174</v>
      </c>
      <c r="D17" s="55" t="s">
        <v>175</v>
      </c>
      <c r="E17" s="55" t="s">
        <v>148</v>
      </c>
      <c r="F17" s="55" t="s">
        <v>172</v>
      </c>
      <c r="G17" s="55" t="s">
        <v>13</v>
      </c>
    </row>
    <row r="18" spans="2:8" x14ac:dyDescent="0.25">
      <c r="B18" s="3" t="s">
        <v>158</v>
      </c>
      <c r="C18" s="32">
        <f>+'Israel Business Center'!F7</f>
        <v>-623</v>
      </c>
      <c r="D18" s="32">
        <f>+'Israel Business Center'!F16</f>
        <v>702</v>
      </c>
      <c r="E18" s="32">
        <f>+'Israel Business Center'!F22</f>
        <v>741</v>
      </c>
      <c r="F18" s="32">
        <f>+'Israel Business Center'!F28</f>
        <v>-1119</v>
      </c>
      <c r="G18" s="32">
        <f>+SUM(C18:F18)</f>
        <v>-299</v>
      </c>
    </row>
    <row r="19" spans="2:8" ht="15.75" thickBot="1" x14ac:dyDescent="0.3">
      <c r="B19" s="77" t="s">
        <v>176</v>
      </c>
      <c r="C19" s="56">
        <f>+'Israel Business Center'!F8</f>
        <v>103</v>
      </c>
      <c r="D19" s="58">
        <f>+'Israel Business Center'!F17</f>
        <v>15430</v>
      </c>
      <c r="E19" s="56">
        <f>+'Israel Business Center'!F23</f>
        <v>258</v>
      </c>
      <c r="F19" s="144">
        <v>0</v>
      </c>
      <c r="G19" s="58">
        <v>11273</v>
      </c>
    </row>
    <row r="20" spans="2:8" ht="15.75" thickBot="1" x14ac:dyDescent="0.3">
      <c r="B20" s="6" t="s">
        <v>15</v>
      </c>
      <c r="C20" s="31">
        <f>+C18+C19</f>
        <v>-520</v>
      </c>
      <c r="D20" s="30">
        <f t="shared" ref="D20" si="7">+D18+D19</f>
        <v>16132</v>
      </c>
      <c r="E20" s="30">
        <f t="shared" ref="E20" si="8">+E18+E19</f>
        <v>999</v>
      </c>
      <c r="F20" s="30">
        <f>+F18+F19</f>
        <v>-1119</v>
      </c>
      <c r="G20" s="30">
        <f t="shared" ref="G20:G23" si="9">+SUM(C20:F20)</f>
        <v>15492</v>
      </c>
    </row>
    <row r="21" spans="2:8" ht="33.75" x14ac:dyDescent="0.25">
      <c r="B21" s="83" t="s">
        <v>323</v>
      </c>
      <c r="C21" s="27">
        <f>+'Israel Business Center'!F9</f>
        <v>39</v>
      </c>
      <c r="D21" s="145">
        <v>0</v>
      </c>
      <c r="E21" s="145">
        <v>0</v>
      </c>
      <c r="F21" s="145">
        <v>0</v>
      </c>
      <c r="G21" s="27">
        <f t="shared" si="9"/>
        <v>39</v>
      </c>
    </row>
    <row r="22" spans="2:8" ht="22.5" x14ac:dyDescent="0.25">
      <c r="B22" s="185" t="s">
        <v>186</v>
      </c>
      <c r="C22" s="186">
        <f>+'Israel Business Center'!F6</f>
        <v>-2989</v>
      </c>
      <c r="D22" s="187">
        <v>0</v>
      </c>
      <c r="E22" s="187">
        <v>0</v>
      </c>
      <c r="F22" s="187">
        <v>0</v>
      </c>
      <c r="G22" s="186">
        <f t="shared" si="9"/>
        <v>-2989</v>
      </c>
    </row>
    <row r="23" spans="2:8" ht="23.25" thickBot="1" x14ac:dyDescent="0.3">
      <c r="B23" s="182" t="s">
        <v>262</v>
      </c>
      <c r="C23" s="183">
        <f>+'Israel Business Center'!F10</f>
        <v>2470</v>
      </c>
      <c r="D23" s="184">
        <v>0</v>
      </c>
      <c r="E23" s="184">
        <v>0</v>
      </c>
      <c r="F23" s="184">
        <v>0</v>
      </c>
      <c r="G23" s="183">
        <f t="shared" si="9"/>
        <v>2470</v>
      </c>
    </row>
    <row r="24" spans="2:8" ht="15.75" thickBot="1" x14ac:dyDescent="0.3">
      <c r="B24" s="188" t="s">
        <v>163</v>
      </c>
      <c r="C24" s="189">
        <f>+C20+C21-C22+C23</f>
        <v>4978</v>
      </c>
      <c r="D24" s="189">
        <f t="shared" ref="D24:G24" si="10">+D20+D21-D22+D23</f>
        <v>16132</v>
      </c>
      <c r="E24" s="189">
        <f t="shared" si="10"/>
        <v>999</v>
      </c>
      <c r="F24" s="189">
        <f t="shared" si="10"/>
        <v>-1119</v>
      </c>
      <c r="G24" s="189">
        <f t="shared" si="10"/>
        <v>20990</v>
      </c>
      <c r="H24" s="141"/>
    </row>
    <row r="25" spans="2:8" x14ac:dyDescent="0.25">
      <c r="B25" s="178"/>
      <c r="C25" s="181"/>
      <c r="D25" s="181"/>
      <c r="E25" s="181"/>
      <c r="F25" s="181"/>
      <c r="G25" s="181"/>
      <c r="H25" s="141"/>
    </row>
    <row r="26" spans="2:8" ht="18" x14ac:dyDescent="0.25">
      <c r="B26" s="76" t="s">
        <v>305</v>
      </c>
      <c r="C26" s="55" t="s">
        <v>174</v>
      </c>
      <c r="D26" s="55" t="s">
        <v>175</v>
      </c>
      <c r="E26" s="55" t="s">
        <v>177</v>
      </c>
      <c r="F26" s="55" t="s">
        <v>172</v>
      </c>
      <c r="G26" s="55" t="s">
        <v>13</v>
      </c>
    </row>
    <row r="27" spans="2:8" x14ac:dyDescent="0.25">
      <c r="B27" s="3" t="s">
        <v>152</v>
      </c>
      <c r="C27" s="28">
        <f>+'Israel Business Center'!G7</f>
        <v>5259</v>
      </c>
      <c r="D27" s="32">
        <f>+'Israel Business Center'!G16</f>
        <v>138</v>
      </c>
      <c r="E27" s="32">
        <f>+'Israel Business Center'!G22</f>
        <v>-817</v>
      </c>
      <c r="F27" s="32">
        <f>+'Israel Business Center'!G28</f>
        <v>-1058</v>
      </c>
      <c r="G27" s="28">
        <f t="shared" ref="G27:G32" si="11">+SUM(C27:F27)</f>
        <v>3522</v>
      </c>
    </row>
    <row r="28" spans="2:8" ht="15.75" thickBot="1" x14ac:dyDescent="0.3">
      <c r="B28" s="77" t="s">
        <v>176</v>
      </c>
      <c r="C28" s="56">
        <f>+'Israel Business Center'!G8</f>
        <v>29</v>
      </c>
      <c r="D28" s="58">
        <f>+'Israel Business Center'!G17</f>
        <v>10199</v>
      </c>
      <c r="E28" s="56">
        <f>+'Israel Business Center'!G23</f>
        <v>74</v>
      </c>
      <c r="F28" s="144">
        <v>0</v>
      </c>
      <c r="G28" s="58">
        <f t="shared" si="11"/>
        <v>10302</v>
      </c>
    </row>
    <row r="29" spans="2:8" ht="15.75" thickBot="1" x14ac:dyDescent="0.3">
      <c r="B29" s="6" t="s">
        <v>15</v>
      </c>
      <c r="C29" s="30">
        <f>+C27+C28</f>
        <v>5288</v>
      </c>
      <c r="D29" s="30">
        <f t="shared" ref="D29" si="12">+D27+D28</f>
        <v>10337</v>
      </c>
      <c r="E29" s="30">
        <f t="shared" ref="E29" si="13">+E27+E28</f>
        <v>-743</v>
      </c>
      <c r="F29" s="30">
        <f>+F27+F28</f>
        <v>-1058</v>
      </c>
      <c r="G29" s="30">
        <f t="shared" si="11"/>
        <v>13824</v>
      </c>
    </row>
    <row r="30" spans="2:8" ht="33.75" x14ac:dyDescent="0.25">
      <c r="B30" s="83" t="s">
        <v>323</v>
      </c>
      <c r="C30" s="27">
        <f>+'Israel Business Center'!G9</f>
        <v>892</v>
      </c>
      <c r="D30" s="145">
        <v>0</v>
      </c>
      <c r="E30" s="145">
        <v>0</v>
      </c>
      <c r="F30" s="145">
        <v>0</v>
      </c>
      <c r="G30" s="27">
        <f t="shared" ref="G30:G33" si="14">+SUM(C30:F30)</f>
        <v>892</v>
      </c>
    </row>
    <row r="31" spans="2:8" ht="22.5" x14ac:dyDescent="0.25">
      <c r="B31" s="185" t="s">
        <v>186</v>
      </c>
      <c r="C31" s="186">
        <f>+'Israel Business Center'!G6</f>
        <v>892</v>
      </c>
      <c r="D31" s="187">
        <v>0</v>
      </c>
      <c r="E31" s="187">
        <v>0</v>
      </c>
      <c r="F31" s="187">
        <v>0</v>
      </c>
      <c r="G31" s="186">
        <f t="shared" si="14"/>
        <v>892</v>
      </c>
    </row>
    <row r="32" spans="2:8" ht="23.25" thickBot="1" x14ac:dyDescent="0.3">
      <c r="B32" s="182" t="s">
        <v>262</v>
      </c>
      <c r="C32" s="183">
        <v>0</v>
      </c>
      <c r="D32" s="184">
        <v>0</v>
      </c>
      <c r="E32" s="184">
        <v>0</v>
      </c>
      <c r="F32" s="184">
        <v>0</v>
      </c>
      <c r="G32" s="183">
        <f t="shared" si="14"/>
        <v>0</v>
      </c>
    </row>
    <row r="33" spans="2:8" ht="15.75" thickBot="1" x14ac:dyDescent="0.3">
      <c r="B33" s="188" t="s">
        <v>163</v>
      </c>
      <c r="C33" s="189">
        <f>+C29+C30-C31+C32</f>
        <v>5288</v>
      </c>
      <c r="D33" s="189">
        <f t="shared" ref="D33" si="15">+D29+D30-D31+D32</f>
        <v>10337</v>
      </c>
      <c r="E33" s="189">
        <f t="shared" ref="E33" si="16">+E29+E30-E31+E32</f>
        <v>-743</v>
      </c>
      <c r="F33" s="189">
        <f t="shared" ref="F33" si="17">+F29+F30-F31+F32</f>
        <v>-1058</v>
      </c>
      <c r="G33" s="189">
        <f t="shared" ref="G33" si="18">+G29+G30-G31+G32</f>
        <v>13824</v>
      </c>
      <c r="H33" s="141"/>
    </row>
    <row r="34" spans="2:8" ht="15.75" thickBot="1" x14ac:dyDescent="0.3">
      <c r="B34" s="191" t="s">
        <v>173</v>
      </c>
      <c r="C34" s="192">
        <f>+C20/C29-1</f>
        <v>-1.0983358547655069</v>
      </c>
      <c r="D34" s="192">
        <f>+D20/D29-1</f>
        <v>0.56060752636161371</v>
      </c>
      <c r="E34" s="192" t="s">
        <v>5</v>
      </c>
      <c r="F34" s="192">
        <f>+F20/F29-1</f>
        <v>5.7655954631379958E-2</v>
      </c>
      <c r="G34" s="192">
        <f>+G20/G29-1</f>
        <v>0.12065972222222232</v>
      </c>
    </row>
    <row r="35" spans="2:8" ht="15.75" thickBot="1" x14ac:dyDescent="0.3">
      <c r="B35" s="188" t="s">
        <v>178</v>
      </c>
      <c r="C35" s="190">
        <f>+C24/C33-1</f>
        <v>-5.8623298033282922E-2</v>
      </c>
      <c r="D35" s="190">
        <f>+D24/D33-1</f>
        <v>0.56060752636161371</v>
      </c>
      <c r="E35" s="190" t="s">
        <v>5</v>
      </c>
      <c r="F35" s="190">
        <f>+F24/F33-1</f>
        <v>5.7655954631379958E-2</v>
      </c>
      <c r="G35" s="190">
        <f>+G24/G33-1</f>
        <v>0.51837384259259256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F8D4-FD07-4539-88A5-8B5F2CC27393}">
  <dimension ref="B2:G16"/>
  <sheetViews>
    <sheetView showGridLines="0" workbookViewId="0"/>
  </sheetViews>
  <sheetFormatPr baseColWidth="10" defaultRowHeight="15" x14ac:dyDescent="0.25"/>
  <cols>
    <col min="1" max="1" width="3.7109375" customWidth="1"/>
    <col min="2" max="2" width="41.5703125" style="62" customWidth="1"/>
    <col min="3" max="6" width="14.5703125" style="26" customWidth="1"/>
    <col min="7" max="7" width="14.5703125" customWidth="1"/>
  </cols>
  <sheetData>
    <row r="2" spans="2:7" x14ac:dyDescent="0.25">
      <c r="B2" s="78" t="s">
        <v>179</v>
      </c>
    </row>
    <row r="4" spans="2:7" ht="33.75" x14ac:dyDescent="0.25">
      <c r="B4" s="105"/>
      <c r="C4" s="48" t="s">
        <v>180</v>
      </c>
      <c r="D4" s="48" t="s">
        <v>181</v>
      </c>
      <c r="E4" s="48" t="s">
        <v>182</v>
      </c>
      <c r="F4" s="48" t="s">
        <v>183</v>
      </c>
      <c r="G4" s="48" t="s">
        <v>184</v>
      </c>
    </row>
    <row r="5" spans="2:7" x14ac:dyDescent="0.25">
      <c r="B5" s="71" t="s">
        <v>160</v>
      </c>
      <c r="C5" s="15">
        <v>92775</v>
      </c>
      <c r="D5" s="18">
        <v>-60</v>
      </c>
      <c r="E5" s="15">
        <v>3100</v>
      </c>
      <c r="F5" s="18">
        <v>-22</v>
      </c>
      <c r="G5" s="1">
        <f>+SUM(C5:F5)</f>
        <v>95793</v>
      </c>
    </row>
    <row r="6" spans="2:7" ht="15.75" thickBot="1" x14ac:dyDescent="0.3">
      <c r="B6" s="75" t="s">
        <v>185</v>
      </c>
      <c r="C6" s="59">
        <v>-59027</v>
      </c>
      <c r="D6" s="29">
        <v>53</v>
      </c>
      <c r="E6" s="59">
        <v>-3230</v>
      </c>
      <c r="F6" s="29" t="s">
        <v>5</v>
      </c>
      <c r="G6" s="10">
        <f>+SUM(C6:F6)</f>
        <v>-62204</v>
      </c>
    </row>
    <row r="7" spans="2:7" ht="15.75" thickBot="1" x14ac:dyDescent="0.3">
      <c r="B7" s="6" t="s">
        <v>61</v>
      </c>
      <c r="C7" s="7">
        <f>+SUM(C5:C6)</f>
        <v>33748</v>
      </c>
      <c r="D7" s="7">
        <f>+SUM(D5:D6)</f>
        <v>-7</v>
      </c>
      <c r="E7" s="7">
        <f>+SUM(E5:E6)</f>
        <v>-130</v>
      </c>
      <c r="F7" s="7">
        <f>+SUM(F5:F6)</f>
        <v>-22</v>
      </c>
      <c r="G7" s="7">
        <f>+SUM(G5:G6)</f>
        <v>33589</v>
      </c>
    </row>
    <row r="8" spans="2:7" x14ac:dyDescent="0.25">
      <c r="B8" s="79" t="s">
        <v>186</v>
      </c>
      <c r="C8" s="27">
        <v>31005</v>
      </c>
      <c r="D8" s="33">
        <v>-263</v>
      </c>
      <c r="E8" s="33" t="s">
        <v>5</v>
      </c>
      <c r="F8" s="33" t="s">
        <v>5</v>
      </c>
      <c r="G8" s="93">
        <f t="shared" ref="G8:G12" si="0">+SUM(C8:F8)</f>
        <v>30742</v>
      </c>
    </row>
    <row r="9" spans="2:7" x14ac:dyDescent="0.25">
      <c r="B9" s="71" t="s">
        <v>187</v>
      </c>
      <c r="C9" s="15">
        <v>-10916</v>
      </c>
      <c r="D9" s="18">
        <v>14</v>
      </c>
      <c r="E9" s="18" t="s">
        <v>5</v>
      </c>
      <c r="F9" s="18">
        <v>33</v>
      </c>
      <c r="G9" s="1">
        <f t="shared" si="0"/>
        <v>-10869</v>
      </c>
    </row>
    <row r="10" spans="2:7" x14ac:dyDescent="0.25">
      <c r="B10" s="79" t="s">
        <v>188</v>
      </c>
      <c r="C10" s="27">
        <v>-13775</v>
      </c>
      <c r="D10" s="33">
        <v>18</v>
      </c>
      <c r="E10" s="33" t="s">
        <v>5</v>
      </c>
      <c r="F10" s="33" t="s">
        <v>5</v>
      </c>
      <c r="G10" s="101">
        <f t="shared" si="0"/>
        <v>-13757</v>
      </c>
    </row>
    <row r="11" spans="2:7" x14ac:dyDescent="0.25">
      <c r="B11" s="71" t="s">
        <v>246</v>
      </c>
      <c r="C11" s="15">
        <v>-2470</v>
      </c>
      <c r="D11" s="18" t="s">
        <v>5</v>
      </c>
      <c r="E11" s="18" t="s">
        <v>5</v>
      </c>
      <c r="F11" s="18" t="s">
        <v>5</v>
      </c>
      <c r="G11" s="1">
        <f t="shared" si="0"/>
        <v>-2470</v>
      </c>
    </row>
    <row r="12" spans="2:7" ht="15.75" thickBot="1" x14ac:dyDescent="0.3">
      <c r="B12" s="75" t="s">
        <v>263</v>
      </c>
      <c r="C12" s="59">
        <v>1080</v>
      </c>
      <c r="D12" s="29">
        <v>18</v>
      </c>
      <c r="E12" s="29">
        <v>17</v>
      </c>
      <c r="F12" s="29">
        <v>-11</v>
      </c>
      <c r="G12" s="10">
        <f t="shared" si="0"/>
        <v>1104</v>
      </c>
    </row>
    <row r="13" spans="2:7" ht="15.75" thickBot="1" x14ac:dyDescent="0.3">
      <c r="B13" s="6" t="s">
        <v>152</v>
      </c>
      <c r="C13" s="7">
        <f t="shared" ref="C13:F13" si="1">+SUM(C7:C12)</f>
        <v>38672</v>
      </c>
      <c r="D13" s="7">
        <f t="shared" si="1"/>
        <v>-220</v>
      </c>
      <c r="E13" s="7">
        <f t="shared" si="1"/>
        <v>-113</v>
      </c>
      <c r="F13" s="7">
        <f t="shared" si="1"/>
        <v>0</v>
      </c>
      <c r="G13" s="7">
        <f>+SUM(G7:G12)</f>
        <v>38339</v>
      </c>
    </row>
    <row r="14" spans="2:7" ht="15.75" thickBot="1" x14ac:dyDescent="0.3">
      <c r="B14" s="75" t="s">
        <v>66</v>
      </c>
      <c r="C14" s="59">
        <v>8346</v>
      </c>
      <c r="D14" s="29">
        <v>171</v>
      </c>
      <c r="E14" s="29" t="s">
        <v>5</v>
      </c>
      <c r="F14" s="29" t="s">
        <v>5</v>
      </c>
      <c r="G14" s="10">
        <f>+SUM(C14:F14)</f>
        <v>8517</v>
      </c>
    </row>
    <row r="15" spans="2:7" ht="15.75" thickBot="1" x14ac:dyDescent="0.3">
      <c r="B15" s="6" t="s">
        <v>189</v>
      </c>
      <c r="C15" s="30">
        <f>+SUM(C13:C14)</f>
        <v>47018</v>
      </c>
      <c r="D15" s="30">
        <f t="shared" ref="D15:G15" si="2">+SUM(D13:D14)</f>
        <v>-49</v>
      </c>
      <c r="E15" s="30">
        <f t="shared" si="2"/>
        <v>-113</v>
      </c>
      <c r="F15" s="30">
        <f t="shared" si="2"/>
        <v>0</v>
      </c>
      <c r="G15" s="30">
        <f t="shared" si="2"/>
        <v>46856</v>
      </c>
    </row>
    <row r="16" spans="2:7" x14ac:dyDescent="0.25">
      <c r="B16" s="106" t="s">
        <v>190</v>
      </c>
    </row>
  </sheetData>
  <pageMargins left="0.7" right="0.7" top="0.75" bottom="0.75" header="0.3" footer="0.3"/>
  <ignoredErrors>
    <ignoredError sqref="G7:G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C0F2-69BB-473F-A8C8-514C58A3E3CC}">
  <dimension ref="B2:F65"/>
  <sheetViews>
    <sheetView showGridLines="0" workbookViewId="0"/>
  </sheetViews>
  <sheetFormatPr baseColWidth="10" defaultRowHeight="15" x14ac:dyDescent="0.25"/>
  <cols>
    <col min="1" max="1" width="3.7109375" customWidth="1"/>
    <col min="2" max="2" width="49.85546875" style="62" bestFit="1" customWidth="1"/>
    <col min="7" max="7" width="11.5703125" customWidth="1"/>
  </cols>
  <sheetData>
    <row r="2" spans="2:4" x14ac:dyDescent="0.25">
      <c r="B2" s="63" t="s">
        <v>191</v>
      </c>
    </row>
    <row r="4" spans="2:4" x14ac:dyDescent="0.25">
      <c r="B4" s="49" t="s">
        <v>192</v>
      </c>
      <c r="C4" s="48" t="s">
        <v>276</v>
      </c>
      <c r="D4" s="48" t="s">
        <v>193</v>
      </c>
    </row>
    <row r="5" spans="2:4" x14ac:dyDescent="0.25">
      <c r="B5" s="14" t="s">
        <v>18</v>
      </c>
      <c r="C5" s="1">
        <f>+BS!C22</f>
        <v>421482</v>
      </c>
      <c r="D5" s="1">
        <f>+BS!D22</f>
        <v>476445</v>
      </c>
    </row>
    <row r="6" spans="2:4" x14ac:dyDescent="0.25">
      <c r="B6" s="50" t="s">
        <v>33</v>
      </c>
      <c r="C6" s="2">
        <f>+BS!C34</f>
        <v>205717</v>
      </c>
      <c r="D6" s="2">
        <f>+BS!D34</f>
        <v>201915</v>
      </c>
    </row>
    <row r="7" spans="2:4" x14ac:dyDescent="0.25">
      <c r="B7" s="25" t="s">
        <v>194</v>
      </c>
      <c r="C7" s="4">
        <f>+C5+C6</f>
        <v>627199</v>
      </c>
      <c r="D7" s="4">
        <f>+D5+D6</f>
        <v>678360</v>
      </c>
    </row>
    <row r="8" spans="2:4" x14ac:dyDescent="0.25">
      <c r="B8" s="16" t="s">
        <v>195</v>
      </c>
      <c r="C8" s="2">
        <f>+BS!C37</f>
        <v>57127</v>
      </c>
      <c r="D8" s="2">
        <f>+BS!D37</f>
        <v>45843</v>
      </c>
    </row>
    <row r="9" spans="2:4" x14ac:dyDescent="0.25">
      <c r="B9" s="14" t="s">
        <v>196</v>
      </c>
      <c r="C9" s="1">
        <f>+BS!C38</f>
        <v>65528</v>
      </c>
      <c r="D9" s="1">
        <f>+BS!D38</f>
        <v>76813</v>
      </c>
    </row>
    <row r="10" spans="2:4" x14ac:dyDescent="0.25">
      <c r="B10" s="80" t="s">
        <v>197</v>
      </c>
      <c r="C10" s="54">
        <f>+C8+C9</f>
        <v>122655</v>
      </c>
      <c r="D10" s="54">
        <f>+D8+D9</f>
        <v>122656</v>
      </c>
    </row>
    <row r="11" spans="2:4" x14ac:dyDescent="0.25">
      <c r="B11" s="14" t="s">
        <v>44</v>
      </c>
      <c r="C11" s="1">
        <f>+BS!C50</f>
        <v>361160</v>
      </c>
      <c r="D11" s="1">
        <f>+BS!D50</f>
        <v>450000</v>
      </c>
    </row>
    <row r="12" spans="2:4" x14ac:dyDescent="0.25">
      <c r="B12" s="50" t="s">
        <v>53</v>
      </c>
      <c r="C12" s="2">
        <f>+BS!C60</f>
        <v>143384</v>
      </c>
      <c r="D12" s="2">
        <f>+BS!D60</f>
        <v>105704</v>
      </c>
    </row>
    <row r="13" spans="2:4" x14ac:dyDescent="0.25">
      <c r="B13" s="25" t="s">
        <v>198</v>
      </c>
      <c r="C13" s="4">
        <f>+C11+C12</f>
        <v>504544</v>
      </c>
      <c r="D13" s="4">
        <f>+D11+D12</f>
        <v>555704</v>
      </c>
    </row>
    <row r="14" spans="2:4" x14ac:dyDescent="0.25">
      <c r="B14" s="80" t="s">
        <v>199</v>
      </c>
      <c r="C14" s="54">
        <f>+C10+C13</f>
        <v>627199</v>
      </c>
      <c r="D14" s="54">
        <f>+D10+D13</f>
        <v>678360</v>
      </c>
    </row>
    <row r="16" spans="2:4" x14ac:dyDescent="0.25">
      <c r="B16" s="64" t="s">
        <v>200</v>
      </c>
    </row>
    <row r="18" spans="2:4" x14ac:dyDescent="0.25">
      <c r="B18" s="81" t="s">
        <v>201</v>
      </c>
      <c r="C18" s="48" t="s">
        <v>276</v>
      </c>
      <c r="D18" s="48" t="s">
        <v>193</v>
      </c>
    </row>
    <row r="19" spans="2:4" x14ac:dyDescent="0.25">
      <c r="B19" s="25" t="s">
        <v>65</v>
      </c>
      <c r="C19" s="28">
        <f>+IS!C14</f>
        <v>38339</v>
      </c>
      <c r="D19" s="28">
        <f>+IS!D14</f>
        <v>-27727</v>
      </c>
    </row>
    <row r="20" spans="2:4" x14ac:dyDescent="0.25">
      <c r="B20" s="16" t="s">
        <v>202</v>
      </c>
      <c r="C20" s="17">
        <f>+IS!C15</f>
        <v>8517</v>
      </c>
      <c r="D20" s="17">
        <f>+IS!D15</f>
        <v>-7200</v>
      </c>
    </row>
    <row r="21" spans="2:4" x14ac:dyDescent="0.25">
      <c r="B21" s="25" t="s">
        <v>264</v>
      </c>
      <c r="C21" s="4">
        <f>+C19+C20</f>
        <v>46856</v>
      </c>
      <c r="D21" s="4">
        <f>+D19+D20</f>
        <v>-34927</v>
      </c>
    </row>
    <row r="22" spans="2:4" x14ac:dyDescent="0.25">
      <c r="B22" s="16" t="s">
        <v>203</v>
      </c>
      <c r="C22" s="90">
        <f>+IS!C17</f>
        <v>1368</v>
      </c>
      <c r="D22" s="17">
        <f>+IS!D17</f>
        <v>1745</v>
      </c>
    </row>
    <row r="23" spans="2:4" x14ac:dyDescent="0.25">
      <c r="B23" s="14" t="s">
        <v>204</v>
      </c>
      <c r="C23" s="1">
        <f>+IS!C18</f>
        <v>-21465</v>
      </c>
      <c r="D23" s="1">
        <f>+IS!D18</f>
        <v>-20248</v>
      </c>
    </row>
    <row r="24" spans="2:4" x14ac:dyDescent="0.25">
      <c r="B24" s="16" t="s">
        <v>205</v>
      </c>
      <c r="C24" s="17">
        <f>+IS!C19</f>
        <v>-14334</v>
      </c>
      <c r="D24" s="17">
        <f>+IS!D19</f>
        <v>4196</v>
      </c>
    </row>
    <row r="25" spans="2:4" x14ac:dyDescent="0.25">
      <c r="B25" s="14" t="s">
        <v>70</v>
      </c>
      <c r="C25" s="21">
        <f>+IS!C20</f>
        <v>90</v>
      </c>
      <c r="D25" s="21">
        <f>+IS!D20</f>
        <v>-528</v>
      </c>
    </row>
    <row r="26" spans="2:4" x14ac:dyDescent="0.25">
      <c r="B26" s="82" t="s">
        <v>265</v>
      </c>
      <c r="C26" s="107">
        <f>+SUM(C22:C25)</f>
        <v>-34341</v>
      </c>
      <c r="D26" s="107">
        <f>+SUM(D22:D25)</f>
        <v>-14835</v>
      </c>
    </row>
    <row r="27" spans="2:4" x14ac:dyDescent="0.25">
      <c r="B27" s="25" t="s">
        <v>72</v>
      </c>
      <c r="C27" s="4">
        <f>+C26+C21</f>
        <v>12515</v>
      </c>
      <c r="D27" s="4">
        <f>+D26+D21</f>
        <v>-49762</v>
      </c>
    </row>
    <row r="28" spans="2:4" x14ac:dyDescent="0.25">
      <c r="B28" s="83" t="s">
        <v>206</v>
      </c>
      <c r="C28" s="101">
        <f>+IS!C23</f>
        <v>-6869</v>
      </c>
      <c r="D28" s="101">
        <f>+IS!D23</f>
        <v>4251</v>
      </c>
    </row>
    <row r="29" spans="2:4" x14ac:dyDescent="0.25">
      <c r="B29" s="25" t="s">
        <v>266</v>
      </c>
      <c r="C29" s="4">
        <f>+C27+C28</f>
        <v>5646</v>
      </c>
      <c r="D29" s="4">
        <f>+D27+D28</f>
        <v>-45511</v>
      </c>
    </row>
    <row r="30" spans="2:4" x14ac:dyDescent="0.25">
      <c r="B30" s="83" t="s">
        <v>267</v>
      </c>
      <c r="C30" s="101">
        <f>+IS!C25</f>
        <v>18085</v>
      </c>
      <c r="D30" s="101">
        <f>+IS!D25</f>
        <v>7140</v>
      </c>
    </row>
    <row r="31" spans="2:4" x14ac:dyDescent="0.25">
      <c r="B31" s="25" t="s">
        <v>207</v>
      </c>
      <c r="C31" s="4">
        <f>+C29+C30</f>
        <v>23731</v>
      </c>
      <c r="D31" s="4">
        <f>+D29+D30</f>
        <v>-38371</v>
      </c>
    </row>
    <row r="32" spans="2:4" x14ac:dyDescent="0.25">
      <c r="B32" s="83" t="s">
        <v>268</v>
      </c>
      <c r="C32" s="101">
        <f>+IS!C36</f>
        <v>14182</v>
      </c>
      <c r="D32" s="101">
        <f>+IS!D36</f>
        <v>-2025</v>
      </c>
    </row>
    <row r="33" spans="2:4" x14ac:dyDescent="0.25">
      <c r="B33" s="25" t="s">
        <v>82</v>
      </c>
      <c r="C33" s="4">
        <f>+C31+C32</f>
        <v>37913</v>
      </c>
      <c r="D33" s="4">
        <f>+D31+D32</f>
        <v>-40396</v>
      </c>
    </row>
    <row r="34" spans="2:4" x14ac:dyDescent="0.25">
      <c r="B34" s="84"/>
      <c r="C34" s="108"/>
      <c r="D34" s="108"/>
    </row>
    <row r="35" spans="2:4" x14ac:dyDescent="0.25">
      <c r="B35" s="85" t="s">
        <v>208</v>
      </c>
      <c r="C35" s="21"/>
      <c r="D35" s="21"/>
    </row>
    <row r="36" spans="2:4" x14ac:dyDescent="0.25">
      <c r="B36" s="83" t="s">
        <v>209</v>
      </c>
      <c r="C36" s="101">
        <f>+IS!C52</f>
        <v>13264</v>
      </c>
      <c r="D36" s="101">
        <f>+IS!D52</f>
        <v>-37548</v>
      </c>
    </row>
    <row r="37" spans="2:4" x14ac:dyDescent="0.25">
      <c r="B37" s="14" t="s">
        <v>196</v>
      </c>
      <c r="C37" s="1">
        <f>+IS!C53</f>
        <v>24649</v>
      </c>
      <c r="D37" s="1">
        <f>+IS!D53</f>
        <v>-2848</v>
      </c>
    </row>
    <row r="39" spans="2:4" x14ac:dyDescent="0.25">
      <c r="B39" s="63" t="s">
        <v>210</v>
      </c>
    </row>
    <row r="41" spans="2:4" x14ac:dyDescent="0.25">
      <c r="B41" s="47" t="s">
        <v>192</v>
      </c>
      <c r="C41" s="48" t="s">
        <v>276</v>
      </c>
      <c r="D41" s="48" t="s">
        <v>193</v>
      </c>
    </row>
    <row r="42" spans="2:4" x14ac:dyDescent="0.25">
      <c r="B42" s="14" t="s">
        <v>92</v>
      </c>
      <c r="C42" s="1">
        <f>+CF!C11</f>
        <v>31113</v>
      </c>
      <c r="D42" s="1">
        <f>+CF!D11</f>
        <v>27041</v>
      </c>
    </row>
    <row r="43" spans="2:4" x14ac:dyDescent="0.25">
      <c r="B43" s="50" t="s">
        <v>211</v>
      </c>
      <c r="C43" s="2">
        <f>+CF!C36</f>
        <v>40644</v>
      </c>
      <c r="D43" s="2">
        <f>+CF!D36</f>
        <v>11189</v>
      </c>
    </row>
    <row r="44" spans="2:4" x14ac:dyDescent="0.25">
      <c r="B44" s="14" t="s">
        <v>269</v>
      </c>
      <c r="C44" s="1">
        <f>+CF!C54</f>
        <v>-76125</v>
      </c>
      <c r="D44" s="1">
        <f>+CF!D54</f>
        <v>-27754</v>
      </c>
    </row>
    <row r="45" spans="2:4" x14ac:dyDescent="0.25">
      <c r="B45" s="80" t="s">
        <v>212</v>
      </c>
      <c r="C45" s="54">
        <f>+SUM(C42:C44)</f>
        <v>-4368</v>
      </c>
      <c r="D45" s="54">
        <f>+SUM(D42:D44)</f>
        <v>10476</v>
      </c>
    </row>
    <row r="46" spans="2:4" x14ac:dyDescent="0.25">
      <c r="B46" s="14" t="s">
        <v>213</v>
      </c>
      <c r="C46" s="1">
        <f>+CF!C58</f>
        <v>86443</v>
      </c>
      <c r="D46" s="1">
        <f>+CF!D58</f>
        <v>82974</v>
      </c>
    </row>
    <row r="47" spans="2:4" x14ac:dyDescent="0.25">
      <c r="B47" s="50" t="s">
        <v>214</v>
      </c>
      <c r="C47" s="89">
        <f>+CF!C59</f>
        <v>-450</v>
      </c>
      <c r="D47" s="89">
        <f>+CF!D59</f>
        <v>-242</v>
      </c>
    </row>
    <row r="48" spans="2:4" ht="22.5" x14ac:dyDescent="0.25">
      <c r="B48" s="14" t="s">
        <v>215</v>
      </c>
      <c r="C48" s="1">
        <f>+CF!C60</f>
        <v>8734</v>
      </c>
      <c r="D48" s="1">
        <f>+CF!D60</f>
        <v>-6765</v>
      </c>
    </row>
    <row r="49" spans="2:6" x14ac:dyDescent="0.25">
      <c r="B49" s="80" t="s">
        <v>216</v>
      </c>
      <c r="C49" s="54">
        <f>+SUM(C45:C48)</f>
        <v>90359</v>
      </c>
      <c r="D49" s="54">
        <f>+SUM(D45:D48)</f>
        <v>86443</v>
      </c>
    </row>
    <row r="51" spans="2:6" x14ac:dyDescent="0.25">
      <c r="B51" s="63" t="s">
        <v>217</v>
      </c>
    </row>
    <row r="53" spans="2:6" x14ac:dyDescent="0.25">
      <c r="B53" s="47" t="s">
        <v>192</v>
      </c>
      <c r="C53" s="48" t="s">
        <v>244</v>
      </c>
      <c r="D53" s="48"/>
      <c r="E53" s="48" t="s">
        <v>245</v>
      </c>
      <c r="F53" s="48"/>
    </row>
    <row r="54" spans="2:6" x14ac:dyDescent="0.25">
      <c r="B54" s="86" t="s">
        <v>218</v>
      </c>
      <c r="C54" s="95"/>
      <c r="D54" s="95"/>
      <c r="E54" s="95"/>
      <c r="F54" s="95"/>
    </row>
    <row r="55" spans="2:6" ht="15.75" thickBot="1" x14ac:dyDescent="0.3">
      <c r="B55" s="71" t="s">
        <v>219</v>
      </c>
      <c r="C55" s="35">
        <f>+C6</f>
        <v>205717</v>
      </c>
      <c r="D55" s="146">
        <f>+C55/C56</f>
        <v>1.4347277241533225</v>
      </c>
      <c r="E55" s="35">
        <v>214075</v>
      </c>
      <c r="F55" s="146">
        <f>+E55/E56</f>
        <v>1.8736433972832938</v>
      </c>
    </row>
    <row r="56" spans="2:6" x14ac:dyDescent="0.25">
      <c r="B56" s="71" t="s">
        <v>220</v>
      </c>
      <c r="C56" s="15">
        <f>+C12</f>
        <v>143384</v>
      </c>
      <c r="D56" s="109"/>
      <c r="E56" s="15">
        <v>114256</v>
      </c>
      <c r="F56" s="109"/>
    </row>
    <row r="57" spans="2:6" x14ac:dyDescent="0.25">
      <c r="B57" s="86" t="s">
        <v>221</v>
      </c>
      <c r="C57" s="95"/>
      <c r="D57" s="95"/>
      <c r="E57" s="95"/>
      <c r="F57" s="95"/>
    </row>
    <row r="58" spans="2:6" ht="15.75" thickBot="1" x14ac:dyDescent="0.3">
      <c r="B58" s="71" t="s">
        <v>222</v>
      </c>
      <c r="C58" s="35">
        <f>+C13</f>
        <v>504544</v>
      </c>
      <c r="D58" s="146">
        <f>+C58/C59</f>
        <v>8.8319708719169565</v>
      </c>
      <c r="E58" s="35">
        <v>581754</v>
      </c>
      <c r="F58" s="146">
        <f>+E58/E59</f>
        <v>8.6602754000744326</v>
      </c>
    </row>
    <row r="59" spans="2:6" x14ac:dyDescent="0.25">
      <c r="B59" s="71" t="s">
        <v>223</v>
      </c>
      <c r="C59" s="15">
        <f>+C8</f>
        <v>57127</v>
      </c>
      <c r="D59" s="109"/>
      <c r="E59" s="15">
        <v>67175</v>
      </c>
      <c r="F59" s="109"/>
    </row>
    <row r="60" spans="2:6" x14ac:dyDescent="0.25">
      <c r="B60" s="87" t="s">
        <v>224</v>
      </c>
      <c r="C60" s="95"/>
      <c r="D60" s="95"/>
      <c r="E60" s="95"/>
      <c r="F60" s="95"/>
    </row>
    <row r="61" spans="2:6" ht="15.75" thickBot="1" x14ac:dyDescent="0.3">
      <c r="B61" s="71" t="s">
        <v>223</v>
      </c>
      <c r="C61" s="35">
        <f>+C59</f>
        <v>57127</v>
      </c>
      <c r="D61" s="146">
        <f>+C61/C62</f>
        <v>0.11322501109913109</v>
      </c>
      <c r="E61" s="35">
        <v>67175</v>
      </c>
      <c r="F61" s="146">
        <f>+E61/E62</f>
        <v>0.11546976900889379</v>
      </c>
    </row>
    <row r="62" spans="2:6" x14ac:dyDescent="0.25">
      <c r="B62" s="71" t="s">
        <v>222</v>
      </c>
      <c r="C62" s="15">
        <f>+C58</f>
        <v>504544</v>
      </c>
      <c r="D62" s="109"/>
      <c r="E62" s="15">
        <v>581754</v>
      </c>
      <c r="F62" s="109"/>
    </row>
    <row r="63" spans="2:6" x14ac:dyDescent="0.25">
      <c r="B63" s="86" t="s">
        <v>225</v>
      </c>
      <c r="C63" s="95"/>
      <c r="D63" s="95"/>
      <c r="E63" s="95"/>
      <c r="F63" s="95"/>
    </row>
    <row r="64" spans="2:6" ht="15.75" thickBot="1" x14ac:dyDescent="0.3">
      <c r="B64" s="71" t="s">
        <v>226</v>
      </c>
      <c r="C64" s="35">
        <f>+C5</f>
        <v>421482</v>
      </c>
      <c r="D64" s="146">
        <f>+C64/C65</f>
        <v>0.67200681123534955</v>
      </c>
      <c r="E64" s="35">
        <v>515048</v>
      </c>
      <c r="F64" s="146">
        <f>+E64/E65</f>
        <v>0.70639384575716302</v>
      </c>
    </row>
    <row r="65" spans="2:6" x14ac:dyDescent="0.25">
      <c r="B65" s="71" t="s">
        <v>227</v>
      </c>
      <c r="C65" s="15">
        <f>+C14</f>
        <v>627199</v>
      </c>
      <c r="D65" s="109"/>
      <c r="E65" s="15">
        <v>729123</v>
      </c>
      <c r="F65" s="109"/>
    </row>
  </sheetData>
  <pageMargins left="0.7" right="0.7" top="0.75" bottom="0.75" header="0.3" footer="0.3"/>
  <ignoredErrors>
    <ignoredError sqref="C30:C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54AD-A343-4E28-AFD9-0F4F5FBAC6E6}">
  <dimension ref="B2:D25"/>
  <sheetViews>
    <sheetView showGridLines="0" tabSelected="1" workbookViewId="0"/>
  </sheetViews>
  <sheetFormatPr baseColWidth="10" defaultRowHeight="15" x14ac:dyDescent="0.25"/>
  <cols>
    <col min="1" max="1" width="3.7109375" customWidth="1"/>
    <col min="2" max="2" width="79" style="62" bestFit="1" customWidth="1"/>
  </cols>
  <sheetData>
    <row r="2" spans="2:4" x14ac:dyDescent="0.25">
      <c r="B2" s="63" t="s">
        <v>228</v>
      </c>
    </row>
    <row r="4" spans="2:4" x14ac:dyDescent="0.25">
      <c r="B4" s="151" t="s">
        <v>324</v>
      </c>
      <c r="C4" s="151"/>
      <c r="D4" s="151"/>
    </row>
    <row r="5" spans="2:4" x14ac:dyDescent="0.25">
      <c r="B5" s="110"/>
      <c r="C5" s="60">
        <v>2020</v>
      </c>
      <c r="D5" s="60">
        <v>2019</v>
      </c>
    </row>
    <row r="6" spans="2:4" x14ac:dyDescent="0.25">
      <c r="B6" s="14" t="s">
        <v>207</v>
      </c>
      <c r="C6" s="1">
        <f>+IS!C26</f>
        <v>23731</v>
      </c>
      <c r="D6" s="1">
        <f>+IS!D26</f>
        <v>-38371</v>
      </c>
    </row>
    <row r="7" spans="2:4" x14ac:dyDescent="0.25">
      <c r="B7" s="16" t="s">
        <v>229</v>
      </c>
      <c r="C7" s="2">
        <f>-IS!C25</f>
        <v>-18085</v>
      </c>
      <c r="D7" s="2">
        <f>-IS!D25</f>
        <v>-7140</v>
      </c>
    </row>
    <row r="8" spans="2:4" x14ac:dyDescent="0.25">
      <c r="B8" s="14" t="s">
        <v>230</v>
      </c>
      <c r="C8" s="21">
        <v>-964</v>
      </c>
      <c r="D8" s="21">
        <v>-955</v>
      </c>
    </row>
    <row r="9" spans="2:4" x14ac:dyDescent="0.25">
      <c r="B9" s="16" t="s">
        <v>231</v>
      </c>
      <c r="C9" s="2">
        <v>20460</v>
      </c>
      <c r="D9" s="2">
        <v>19802</v>
      </c>
    </row>
    <row r="10" spans="2:4" x14ac:dyDescent="0.25">
      <c r="B10" s="14" t="s">
        <v>206</v>
      </c>
      <c r="C10" s="1">
        <f>-IS!C23</f>
        <v>6869</v>
      </c>
      <c r="D10" s="1">
        <f>-IS!D23</f>
        <v>-4251</v>
      </c>
    </row>
    <row r="11" spans="2:4" x14ac:dyDescent="0.25">
      <c r="B11" s="16" t="s">
        <v>232</v>
      </c>
      <c r="C11" s="2">
        <v>16268</v>
      </c>
      <c r="D11" s="2">
        <v>10676</v>
      </c>
    </row>
    <row r="12" spans="2:4" x14ac:dyDescent="0.25">
      <c r="B12" s="25" t="s">
        <v>233</v>
      </c>
      <c r="C12" s="4">
        <f>+SUM(C6:C11)</f>
        <v>48279</v>
      </c>
      <c r="D12" s="4">
        <f>+SUM(D6:D11)</f>
        <v>-20239</v>
      </c>
    </row>
    <row r="13" spans="2:4" x14ac:dyDescent="0.25">
      <c r="B13" s="16" t="s">
        <v>234</v>
      </c>
      <c r="C13" s="2">
        <v>-30130</v>
      </c>
      <c r="D13" s="2">
        <v>38778</v>
      </c>
    </row>
    <row r="14" spans="2:4" x14ac:dyDescent="0.25">
      <c r="B14" s="14" t="s">
        <v>235</v>
      </c>
      <c r="C14" s="1">
        <f>-IS!C15</f>
        <v>-8517</v>
      </c>
      <c r="D14" s="1">
        <f>-IS!D15</f>
        <v>7200</v>
      </c>
    </row>
    <row r="15" spans="2:4" x14ac:dyDescent="0.25">
      <c r="B15" s="16" t="s">
        <v>236</v>
      </c>
      <c r="C15" s="89">
        <v>-168</v>
      </c>
      <c r="D15" s="89">
        <v>-97</v>
      </c>
    </row>
    <row r="16" spans="2:4" x14ac:dyDescent="0.25">
      <c r="B16" s="14" t="s">
        <v>237</v>
      </c>
      <c r="C16" s="1">
        <v>-6274</v>
      </c>
      <c r="D16" s="1">
        <v>1248</v>
      </c>
    </row>
    <row r="17" spans="2:4" x14ac:dyDescent="0.25">
      <c r="B17" s="16" t="s">
        <v>325</v>
      </c>
      <c r="C17" s="89">
        <v>467</v>
      </c>
      <c r="D17" s="89">
        <v>-515</v>
      </c>
    </row>
    <row r="18" spans="2:4" x14ac:dyDescent="0.25">
      <c r="B18" s="14" t="s">
        <v>238</v>
      </c>
      <c r="C18" s="1">
        <v>10479</v>
      </c>
      <c r="D18" s="1">
        <v>-2433</v>
      </c>
    </row>
    <row r="19" spans="2:4" x14ac:dyDescent="0.25">
      <c r="B19" s="16" t="s">
        <v>70</v>
      </c>
      <c r="C19" s="89">
        <f>-IS!C20</f>
        <v>-90</v>
      </c>
      <c r="D19" s="89">
        <f>-IS!D20</f>
        <v>528</v>
      </c>
    </row>
    <row r="20" spans="2:4" x14ac:dyDescent="0.25">
      <c r="B20" s="14" t="s">
        <v>239</v>
      </c>
      <c r="C20" s="1">
        <v>10431</v>
      </c>
      <c r="D20" s="1">
        <v>-2743</v>
      </c>
    </row>
    <row r="21" spans="2:4" x14ac:dyDescent="0.25">
      <c r="B21" s="16" t="s">
        <v>240</v>
      </c>
      <c r="C21" s="2">
        <f>-IS!C12</f>
        <v>2470</v>
      </c>
      <c r="D21" s="89">
        <v>0</v>
      </c>
    </row>
    <row r="22" spans="2:4" x14ac:dyDescent="0.25">
      <c r="B22" s="14" t="s">
        <v>154</v>
      </c>
      <c r="C22" s="21">
        <v>-249</v>
      </c>
      <c r="D22" s="21">
        <v>-457</v>
      </c>
    </row>
    <row r="23" spans="2:4" x14ac:dyDescent="0.25">
      <c r="B23" s="34" t="s">
        <v>241</v>
      </c>
      <c r="C23" s="54">
        <f>+SUM(C12:C22)</f>
        <v>26698</v>
      </c>
      <c r="D23" s="54">
        <f>+SUM(D12:D22)</f>
        <v>21270</v>
      </c>
    </row>
    <row r="24" spans="2:4" x14ac:dyDescent="0.25">
      <c r="B24" s="25" t="s">
        <v>242</v>
      </c>
      <c r="C24" s="147">
        <f>+C23/IS!C6</f>
        <v>0.27870512459156721</v>
      </c>
      <c r="D24" s="147">
        <f>+D23/IS!D6</f>
        <v>0.23074169297360628</v>
      </c>
    </row>
    <row r="25" spans="2:4" x14ac:dyDescent="0.25">
      <c r="B25" s="88" t="s">
        <v>243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3CE-38C0-4AF7-9A23-F56CCC5392CF}">
  <dimension ref="B2:E65"/>
  <sheetViews>
    <sheetView showGridLines="0" workbookViewId="0"/>
  </sheetViews>
  <sheetFormatPr baseColWidth="10" defaultRowHeight="15" x14ac:dyDescent="0.25"/>
  <cols>
    <col min="1" max="1" width="3.7109375" customWidth="1"/>
    <col min="2" max="2" width="64.85546875" style="62" bestFit="1" customWidth="1"/>
    <col min="3" max="5" width="8.7109375" bestFit="1" customWidth="1"/>
  </cols>
  <sheetData>
    <row r="2" spans="2:5" ht="30.75" customHeight="1" x14ac:dyDescent="0.25">
      <c r="B2" s="149" t="s">
        <v>278</v>
      </c>
      <c r="C2" s="149"/>
      <c r="D2" s="149"/>
      <c r="E2" s="149"/>
    </row>
    <row r="3" spans="2:5" x14ac:dyDescent="0.25">
      <c r="B3" s="150"/>
      <c r="C3" s="150"/>
      <c r="D3" s="150"/>
      <c r="E3" s="150"/>
    </row>
    <row r="4" spans="2:5" x14ac:dyDescent="0.25">
      <c r="B4" s="12"/>
      <c r="C4" s="12"/>
      <c r="D4" s="12"/>
      <c r="E4" s="111"/>
    </row>
    <row r="5" spans="2:5" ht="15.75" customHeight="1" x14ac:dyDescent="0.25">
      <c r="B5" s="133" t="s">
        <v>126</v>
      </c>
      <c r="C5" s="138" t="s">
        <v>274</v>
      </c>
      <c r="D5" s="138" t="s">
        <v>275</v>
      </c>
      <c r="E5" s="138" t="s">
        <v>279</v>
      </c>
    </row>
    <row r="6" spans="2:5" x14ac:dyDescent="0.25">
      <c r="B6" s="16" t="s">
        <v>59</v>
      </c>
      <c r="C6" s="94">
        <v>95793</v>
      </c>
      <c r="D6" s="94">
        <v>92181</v>
      </c>
      <c r="E6" s="94">
        <v>78187</v>
      </c>
    </row>
    <row r="7" spans="2:5" ht="15.75" thickBot="1" x14ac:dyDescent="0.3">
      <c r="B7" s="43" t="s">
        <v>60</v>
      </c>
      <c r="C7" s="97">
        <v>-62204</v>
      </c>
      <c r="D7" s="97">
        <v>-59391</v>
      </c>
      <c r="E7" s="97">
        <v>-49112</v>
      </c>
    </row>
    <row r="8" spans="2:5" ht="15.75" thickBot="1" x14ac:dyDescent="0.3">
      <c r="B8" s="23" t="s">
        <v>61</v>
      </c>
      <c r="C8" s="98">
        <f>+SUM(C6:C7)</f>
        <v>33589</v>
      </c>
      <c r="D8" s="98">
        <f>+SUM(D6:D7)</f>
        <v>32790</v>
      </c>
      <c r="E8" s="98">
        <f>+SUM(E6:E7)</f>
        <v>29075</v>
      </c>
    </row>
    <row r="9" spans="2:5" x14ac:dyDescent="0.25">
      <c r="B9" s="16" t="s">
        <v>280</v>
      </c>
      <c r="C9" s="94">
        <v>30742</v>
      </c>
      <c r="D9" s="94">
        <v>-37877</v>
      </c>
      <c r="E9" s="94">
        <v>19160</v>
      </c>
    </row>
    <row r="10" spans="2:5" x14ac:dyDescent="0.25">
      <c r="B10" s="16" t="s">
        <v>62</v>
      </c>
      <c r="C10" s="94">
        <v>-10869</v>
      </c>
      <c r="D10" s="94">
        <v>-10643</v>
      </c>
      <c r="E10" s="94">
        <v>-9497</v>
      </c>
    </row>
    <row r="11" spans="2:5" x14ac:dyDescent="0.25">
      <c r="B11" s="16" t="s">
        <v>63</v>
      </c>
      <c r="C11" s="94">
        <v>-13757</v>
      </c>
      <c r="D11" s="94">
        <v>-12270</v>
      </c>
      <c r="E11" s="94">
        <v>-11749</v>
      </c>
    </row>
    <row r="12" spans="2:5" x14ac:dyDescent="0.25">
      <c r="B12" s="16" t="s">
        <v>246</v>
      </c>
      <c r="C12" s="94">
        <v>-2470</v>
      </c>
      <c r="D12" s="36" t="s">
        <v>16</v>
      </c>
      <c r="E12" s="36" t="s">
        <v>16</v>
      </c>
    </row>
    <row r="13" spans="2:5" ht="15.75" thickBot="1" x14ac:dyDescent="0.3">
      <c r="B13" s="43" t="s">
        <v>64</v>
      </c>
      <c r="C13" s="97">
        <v>1104</v>
      </c>
      <c r="D13" s="37">
        <v>273</v>
      </c>
      <c r="E13" s="97">
        <v>2109</v>
      </c>
    </row>
    <row r="14" spans="2:5" ht="15.75" thickBot="1" x14ac:dyDescent="0.3">
      <c r="B14" s="23" t="s">
        <v>65</v>
      </c>
      <c r="C14" s="98">
        <f>+SUM(C8:C13)</f>
        <v>38339</v>
      </c>
      <c r="D14" s="98">
        <f>+SUM(D8:D13)</f>
        <v>-27727</v>
      </c>
      <c r="E14" s="98">
        <f>+SUM(E8:E13)</f>
        <v>29098</v>
      </c>
    </row>
    <row r="15" spans="2:5" ht="15.75" thickBot="1" x14ac:dyDescent="0.3">
      <c r="B15" s="134" t="s">
        <v>281</v>
      </c>
      <c r="C15" s="135">
        <v>8517</v>
      </c>
      <c r="D15" s="135">
        <v>-7200</v>
      </c>
      <c r="E15" s="135">
        <v>-3722</v>
      </c>
    </row>
    <row r="16" spans="2:5" ht="15.75" thickBot="1" x14ac:dyDescent="0.3">
      <c r="B16" s="23" t="s">
        <v>282</v>
      </c>
      <c r="C16" s="98">
        <f>+C14+C15</f>
        <v>46856</v>
      </c>
      <c r="D16" s="98">
        <f>+D14+D15</f>
        <v>-34927</v>
      </c>
      <c r="E16" s="98">
        <f>+E14+E15</f>
        <v>25376</v>
      </c>
    </row>
    <row r="17" spans="2:5" x14ac:dyDescent="0.25">
      <c r="B17" s="16" t="s">
        <v>67</v>
      </c>
      <c r="C17" s="36">
        <v>1368</v>
      </c>
      <c r="D17" s="94">
        <v>1745</v>
      </c>
      <c r="E17" s="36">
        <v>1309</v>
      </c>
    </row>
    <row r="18" spans="2:5" x14ac:dyDescent="0.25">
      <c r="B18" s="16" t="s">
        <v>68</v>
      </c>
      <c r="C18" s="94">
        <v>-21465</v>
      </c>
      <c r="D18" s="94">
        <v>-20248</v>
      </c>
      <c r="E18" s="94">
        <v>-24965</v>
      </c>
    </row>
    <row r="19" spans="2:5" x14ac:dyDescent="0.25">
      <c r="B19" s="16" t="s">
        <v>69</v>
      </c>
      <c r="C19" s="94">
        <v>-14334</v>
      </c>
      <c r="D19" s="94">
        <v>4196</v>
      </c>
      <c r="E19" s="94">
        <v>-15203</v>
      </c>
    </row>
    <row r="20" spans="2:5" ht="15.75" thickBot="1" x14ac:dyDescent="0.3">
      <c r="B20" s="43" t="s">
        <v>70</v>
      </c>
      <c r="C20" s="37">
        <v>90</v>
      </c>
      <c r="D20" s="37">
        <v>-528</v>
      </c>
      <c r="E20" s="37">
        <v>-882</v>
      </c>
    </row>
    <row r="21" spans="2:5" ht="15.75" thickBot="1" x14ac:dyDescent="0.3">
      <c r="B21" s="23" t="s">
        <v>71</v>
      </c>
      <c r="C21" s="98">
        <f>+SUM(C17:C20)</f>
        <v>-34341</v>
      </c>
      <c r="D21" s="98">
        <f>+SUM(D17:D20)</f>
        <v>-14835</v>
      </c>
      <c r="E21" s="98">
        <f>+SUM(E17:E20)</f>
        <v>-39741</v>
      </c>
    </row>
    <row r="22" spans="2:5" ht="15.75" thickBot="1" x14ac:dyDescent="0.3">
      <c r="B22" s="23" t="s">
        <v>283</v>
      </c>
      <c r="C22" s="98">
        <f>+C16+C21</f>
        <v>12515</v>
      </c>
      <c r="D22" s="98">
        <f>+D16+D21</f>
        <v>-49762</v>
      </c>
      <c r="E22" s="98">
        <f>+E16+E21</f>
        <v>-14365</v>
      </c>
    </row>
    <row r="23" spans="2:5" ht="15.75" thickBot="1" x14ac:dyDescent="0.3">
      <c r="B23" s="134" t="s">
        <v>73</v>
      </c>
      <c r="C23" s="135">
        <v>-6869</v>
      </c>
      <c r="D23" s="135">
        <v>4251</v>
      </c>
      <c r="E23" s="136">
        <v>11135</v>
      </c>
    </row>
    <row r="24" spans="2:5" ht="15.75" thickBot="1" x14ac:dyDescent="0.3">
      <c r="B24" s="23" t="s">
        <v>284</v>
      </c>
      <c r="C24" s="98">
        <f>+C22+C23</f>
        <v>5646</v>
      </c>
      <c r="D24" s="98">
        <f>+D22+D23</f>
        <v>-45511</v>
      </c>
      <c r="E24" s="98">
        <f>+E22+E23</f>
        <v>-3230</v>
      </c>
    </row>
    <row r="25" spans="2:5" ht="15.75" thickBot="1" x14ac:dyDescent="0.3">
      <c r="B25" s="134" t="s">
        <v>74</v>
      </c>
      <c r="C25" s="135">
        <v>18085</v>
      </c>
      <c r="D25" s="135">
        <v>7140</v>
      </c>
      <c r="E25" s="136">
        <v>36441</v>
      </c>
    </row>
    <row r="26" spans="2:5" ht="15.75" thickBot="1" x14ac:dyDescent="0.3">
      <c r="B26" s="23" t="s">
        <v>285</v>
      </c>
      <c r="C26" s="98">
        <f>+C24+C25</f>
        <v>23731</v>
      </c>
      <c r="D26" s="98">
        <f>+D24+D25</f>
        <v>-38371</v>
      </c>
      <c r="E26" s="98">
        <f>+E24+E25</f>
        <v>33211</v>
      </c>
    </row>
    <row r="27" spans="2:5" x14ac:dyDescent="0.25">
      <c r="B27" s="40" t="s">
        <v>75</v>
      </c>
      <c r="C27" s="66"/>
      <c r="D27" s="66"/>
      <c r="E27" s="66"/>
    </row>
    <row r="28" spans="2:5" x14ac:dyDescent="0.25">
      <c r="B28" s="38" t="s">
        <v>76</v>
      </c>
      <c r="C28" s="66"/>
      <c r="D28" s="66"/>
      <c r="E28" s="66"/>
    </row>
    <row r="29" spans="2:5" x14ac:dyDescent="0.25">
      <c r="B29" s="159" t="s">
        <v>77</v>
      </c>
      <c r="C29" s="154">
        <v>23398</v>
      </c>
      <c r="D29" s="154">
        <v>-3223</v>
      </c>
      <c r="E29" s="154">
        <v>3334</v>
      </c>
    </row>
    <row r="30" spans="2:5" x14ac:dyDescent="0.25">
      <c r="B30" s="159" t="s">
        <v>78</v>
      </c>
      <c r="C30" s="155">
        <v>-102</v>
      </c>
      <c r="D30" s="155">
        <v>19</v>
      </c>
      <c r="E30" s="155">
        <v>-37</v>
      </c>
    </row>
    <row r="31" spans="2:5" x14ac:dyDescent="0.25">
      <c r="B31" s="159" t="s">
        <v>286</v>
      </c>
      <c r="C31" s="155">
        <v>402</v>
      </c>
      <c r="D31" s="155" t="s">
        <v>16</v>
      </c>
      <c r="E31" s="155">
        <v>212</v>
      </c>
    </row>
    <row r="32" spans="2:5" s="142" customFormat="1" ht="21" x14ac:dyDescent="0.25">
      <c r="B32" s="38" t="s">
        <v>79</v>
      </c>
      <c r="C32" s="92" t="s">
        <v>16</v>
      </c>
      <c r="D32" s="92" t="s">
        <v>16</v>
      </c>
      <c r="E32" s="92" t="s">
        <v>16</v>
      </c>
    </row>
    <row r="33" spans="2:5" ht="15.75" thickBot="1" x14ac:dyDescent="0.3">
      <c r="B33" s="43" t="s">
        <v>247</v>
      </c>
      <c r="C33" s="97">
        <v>-137</v>
      </c>
      <c r="D33" s="97">
        <v>-66</v>
      </c>
      <c r="E33" s="97">
        <v>-60</v>
      </c>
    </row>
    <row r="34" spans="2:5" ht="15.75" thickBot="1" x14ac:dyDescent="0.3">
      <c r="B34" s="23" t="s">
        <v>80</v>
      </c>
      <c r="C34" s="98">
        <f>+SUM(C29:C33)</f>
        <v>23561</v>
      </c>
      <c r="D34" s="98">
        <f>+SUM(D29:D33)</f>
        <v>-3270</v>
      </c>
      <c r="E34" s="98">
        <f>+SUM(E29:E33)</f>
        <v>3449</v>
      </c>
    </row>
    <row r="35" spans="2:5" ht="15.75" thickBot="1" x14ac:dyDescent="0.3">
      <c r="B35" s="43" t="s">
        <v>287</v>
      </c>
      <c r="C35" s="97">
        <v>-9379</v>
      </c>
      <c r="D35" s="97">
        <v>1245</v>
      </c>
      <c r="E35" s="97">
        <v>10056</v>
      </c>
    </row>
    <row r="36" spans="2:5" ht="15.75" thickBot="1" x14ac:dyDescent="0.3">
      <c r="B36" s="23" t="s">
        <v>81</v>
      </c>
      <c r="C36" s="98">
        <f>+C34+C35</f>
        <v>14182</v>
      </c>
      <c r="D36" s="98">
        <f>+D34+D35</f>
        <v>-2025</v>
      </c>
      <c r="E36" s="98">
        <f>+E34+E35</f>
        <v>13505</v>
      </c>
    </row>
    <row r="37" spans="2:5" ht="15.75" thickBot="1" x14ac:dyDescent="0.3">
      <c r="B37" s="130" t="s">
        <v>82</v>
      </c>
      <c r="C37" s="131">
        <f>+C26+C36</f>
        <v>37913</v>
      </c>
      <c r="D37" s="131">
        <f>+D26+D36</f>
        <v>-40396</v>
      </c>
      <c r="E37" s="131">
        <f>+E26+E36</f>
        <v>46716</v>
      </c>
    </row>
    <row r="38" spans="2:5" ht="15.75" thickTop="1" x14ac:dyDescent="0.25">
      <c r="B38" s="66"/>
      <c r="C38" s="66"/>
      <c r="D38" s="66"/>
      <c r="E38" s="66"/>
    </row>
    <row r="39" spans="2:5" x14ac:dyDescent="0.25">
      <c r="B39" s="39" t="s">
        <v>288</v>
      </c>
      <c r="C39" s="94">
        <v>29207</v>
      </c>
      <c r="D39" s="94">
        <v>-48781</v>
      </c>
      <c r="E39" s="94">
        <v>220</v>
      </c>
    </row>
    <row r="40" spans="2:5" ht="15.75" thickBot="1" x14ac:dyDescent="0.3">
      <c r="B40" s="39" t="s">
        <v>83</v>
      </c>
      <c r="C40" s="97">
        <v>8706</v>
      </c>
      <c r="D40" s="97">
        <v>8385</v>
      </c>
      <c r="E40" s="37">
        <v>46496</v>
      </c>
    </row>
    <row r="41" spans="2:5" ht="15.75" thickBot="1" x14ac:dyDescent="0.3">
      <c r="B41" s="130" t="s">
        <v>82</v>
      </c>
      <c r="C41" s="131">
        <f>+C39+C40</f>
        <v>37913</v>
      </c>
      <c r="D41" s="131">
        <f>+D39+D40</f>
        <v>-40396</v>
      </c>
      <c r="E41" s="131">
        <f>+E39+E40</f>
        <v>46716</v>
      </c>
    </row>
    <row r="42" spans="2:5" ht="15.75" thickTop="1" x14ac:dyDescent="0.25">
      <c r="B42" s="66"/>
      <c r="C42" s="66"/>
      <c r="D42" s="66"/>
      <c r="E42" s="66"/>
    </row>
    <row r="43" spans="2:5" x14ac:dyDescent="0.25">
      <c r="B43" s="153" t="s">
        <v>289</v>
      </c>
      <c r="C43" s="12"/>
      <c r="D43" s="12"/>
      <c r="E43" s="12"/>
    </row>
    <row r="44" spans="2:5" x14ac:dyDescent="0.25">
      <c r="B44" s="12" t="s">
        <v>84</v>
      </c>
      <c r="C44" s="154">
        <v>14249</v>
      </c>
      <c r="D44" s="154">
        <v>-36610</v>
      </c>
      <c r="E44" s="154">
        <v>21047</v>
      </c>
    </row>
    <row r="45" spans="2:5" x14ac:dyDescent="0.25">
      <c r="B45" s="12" t="s">
        <v>41</v>
      </c>
      <c r="C45" s="154">
        <v>9482</v>
      </c>
      <c r="D45" s="154">
        <v>-1761</v>
      </c>
      <c r="E45" s="154">
        <v>12164</v>
      </c>
    </row>
    <row r="46" spans="2:5" x14ac:dyDescent="0.25">
      <c r="B46" s="158"/>
      <c r="C46" s="152"/>
      <c r="D46" s="152"/>
      <c r="E46" s="152"/>
    </row>
    <row r="47" spans="2:5" x14ac:dyDescent="0.25">
      <c r="B47" s="153" t="s">
        <v>290</v>
      </c>
      <c r="C47" s="152"/>
      <c r="D47" s="152"/>
      <c r="E47" s="152"/>
    </row>
    <row r="48" spans="2:5" x14ac:dyDescent="0.25">
      <c r="B48" s="12" t="s">
        <v>84</v>
      </c>
      <c r="C48" s="154">
        <v>4142</v>
      </c>
      <c r="D48" s="154">
        <v>-39076</v>
      </c>
      <c r="E48" s="154">
        <v>-3423</v>
      </c>
    </row>
    <row r="49" spans="2:5" x14ac:dyDescent="0.25">
      <c r="B49" s="12" t="s">
        <v>41</v>
      </c>
      <c r="C49" s="154">
        <v>1504</v>
      </c>
      <c r="D49" s="154">
        <v>-6435</v>
      </c>
      <c r="E49" s="155">
        <v>193</v>
      </c>
    </row>
    <row r="50" spans="2:5" x14ac:dyDescent="0.25">
      <c r="B50" s="158"/>
      <c r="C50" s="152"/>
      <c r="D50" s="152"/>
      <c r="E50" s="152"/>
    </row>
    <row r="51" spans="2:5" x14ac:dyDescent="0.25">
      <c r="B51" s="153" t="s">
        <v>291</v>
      </c>
      <c r="C51" s="12"/>
      <c r="D51" s="12"/>
      <c r="E51" s="12"/>
    </row>
    <row r="52" spans="2:5" x14ac:dyDescent="0.25">
      <c r="B52" s="12" t="s">
        <v>84</v>
      </c>
      <c r="C52" s="154">
        <v>13264</v>
      </c>
      <c r="D52" s="154">
        <v>-37548</v>
      </c>
      <c r="E52" s="154">
        <v>17685</v>
      </c>
    </row>
    <row r="53" spans="2:5" x14ac:dyDescent="0.25">
      <c r="B53" s="12" t="s">
        <v>41</v>
      </c>
      <c r="C53" s="154">
        <v>24649</v>
      </c>
      <c r="D53" s="154">
        <v>-2848</v>
      </c>
      <c r="E53" s="154">
        <v>29031</v>
      </c>
    </row>
    <row r="54" spans="2:5" x14ac:dyDescent="0.25">
      <c r="B54" s="158"/>
      <c r="C54" s="12"/>
      <c r="D54" s="12"/>
      <c r="E54" s="12"/>
    </row>
    <row r="55" spans="2:5" x14ac:dyDescent="0.25">
      <c r="B55" s="153" t="s">
        <v>292</v>
      </c>
      <c r="C55" s="12"/>
      <c r="D55" s="12"/>
      <c r="E55" s="12"/>
    </row>
    <row r="56" spans="2:5" x14ac:dyDescent="0.25">
      <c r="B56" s="12" t="s">
        <v>84</v>
      </c>
      <c r="C56" s="154">
        <v>7497</v>
      </c>
      <c r="D56" s="154">
        <v>-40374</v>
      </c>
      <c r="E56" s="154">
        <v>-10542</v>
      </c>
    </row>
    <row r="57" spans="2:5" x14ac:dyDescent="0.25">
      <c r="B57" s="12" t="s">
        <v>41</v>
      </c>
      <c r="C57" s="154">
        <v>21710</v>
      </c>
      <c r="D57" s="154">
        <v>-8407</v>
      </c>
      <c r="E57" s="154">
        <v>10762</v>
      </c>
    </row>
    <row r="58" spans="2:5" x14ac:dyDescent="0.25">
      <c r="B58" s="158"/>
      <c r="C58" s="152"/>
      <c r="D58" s="152"/>
      <c r="E58" s="152"/>
    </row>
    <row r="59" spans="2:5" x14ac:dyDescent="0.25">
      <c r="B59" s="153" t="s">
        <v>293</v>
      </c>
      <c r="C59" s="152"/>
      <c r="D59" s="152"/>
      <c r="E59" s="152"/>
    </row>
    <row r="60" spans="2:5" x14ac:dyDescent="0.25">
      <c r="B60" s="12" t="s">
        <v>85</v>
      </c>
      <c r="C60" s="155">
        <v>24.76</v>
      </c>
      <c r="D60" s="155">
        <v>-63.68</v>
      </c>
      <c r="E60" s="155">
        <v>36.58</v>
      </c>
    </row>
    <row r="61" spans="2:5" x14ac:dyDescent="0.25">
      <c r="B61" s="12" t="s">
        <v>86</v>
      </c>
      <c r="C61" s="155">
        <v>24.62</v>
      </c>
      <c r="D61" s="155">
        <v>-63.68</v>
      </c>
      <c r="E61" s="155">
        <v>36.369999999999997</v>
      </c>
    </row>
    <row r="62" spans="2:5" x14ac:dyDescent="0.25">
      <c r="B62" s="158"/>
      <c r="C62" s="152"/>
      <c r="D62" s="152"/>
      <c r="E62" s="152"/>
    </row>
    <row r="63" spans="2:5" x14ac:dyDescent="0.25">
      <c r="B63" s="153" t="s">
        <v>294</v>
      </c>
      <c r="C63" s="152"/>
      <c r="D63" s="152"/>
      <c r="E63" s="152"/>
    </row>
    <row r="64" spans="2:5" x14ac:dyDescent="0.25">
      <c r="B64" s="12" t="s">
        <v>85</v>
      </c>
      <c r="C64" s="155">
        <v>7.2</v>
      </c>
      <c r="D64" s="155">
        <v>-67.97</v>
      </c>
      <c r="E64" s="155">
        <v>-5.95</v>
      </c>
    </row>
    <row r="65" spans="2:5" x14ac:dyDescent="0.25">
      <c r="B65" s="12" t="s">
        <v>86</v>
      </c>
      <c r="C65" s="155">
        <v>7.16</v>
      </c>
      <c r="D65" s="155">
        <v>-67.97</v>
      </c>
      <c r="E65" s="155">
        <v>-5.95</v>
      </c>
    </row>
  </sheetData>
  <mergeCells count="2">
    <mergeCell ref="B3:E3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5B36-BA59-4371-A2B7-E78F425A4CDC}">
  <dimension ref="B2:E62"/>
  <sheetViews>
    <sheetView showGridLines="0" workbookViewId="0"/>
  </sheetViews>
  <sheetFormatPr baseColWidth="10" defaultRowHeight="15" x14ac:dyDescent="0.25"/>
  <cols>
    <col min="1" max="1" width="3.7109375" customWidth="1"/>
    <col min="2" max="2" width="60.28515625" style="62" bestFit="1" customWidth="1"/>
  </cols>
  <sheetData>
    <row r="2" spans="2:5" ht="30.75" customHeight="1" x14ac:dyDescent="0.25">
      <c r="B2" s="149" t="s">
        <v>295</v>
      </c>
      <c r="C2" s="149"/>
      <c r="D2" s="149"/>
      <c r="E2" s="139"/>
    </row>
    <row r="3" spans="2:5" x14ac:dyDescent="0.25">
      <c r="B3" s="150"/>
      <c r="C3" s="150"/>
      <c r="D3" s="150"/>
      <c r="E3" s="140"/>
    </row>
    <row r="4" spans="2:5" x14ac:dyDescent="0.25">
      <c r="B4" s="112"/>
      <c r="C4" s="112"/>
      <c r="D4" s="112"/>
      <c r="E4" s="140"/>
    </row>
    <row r="5" spans="2:5" x14ac:dyDescent="0.25">
      <c r="B5" s="133" t="s">
        <v>270</v>
      </c>
      <c r="C5" s="132" t="s">
        <v>274</v>
      </c>
      <c r="D5" s="132" t="s">
        <v>275</v>
      </c>
      <c r="E5" s="138" t="s">
        <v>279</v>
      </c>
    </row>
    <row r="6" spans="2:5" x14ac:dyDescent="0.25">
      <c r="B6" s="34" t="s">
        <v>87</v>
      </c>
      <c r="C6" s="66"/>
      <c r="D6" s="66"/>
      <c r="E6" s="66"/>
    </row>
    <row r="7" spans="2:5" x14ac:dyDescent="0.25">
      <c r="B7" s="16" t="s">
        <v>88</v>
      </c>
      <c r="C7" s="94">
        <v>28915</v>
      </c>
      <c r="D7" s="94">
        <v>21417</v>
      </c>
      <c r="E7" s="94">
        <v>7941</v>
      </c>
    </row>
    <row r="8" spans="2:5" ht="15.75" thickBot="1" x14ac:dyDescent="0.3">
      <c r="B8" s="43" t="s">
        <v>89</v>
      </c>
      <c r="C8" s="37">
        <v>-650</v>
      </c>
      <c r="D8" s="37">
        <v>-730</v>
      </c>
      <c r="E8" s="37">
        <v>-1683</v>
      </c>
    </row>
    <row r="9" spans="2:5" ht="15.75" thickBot="1" x14ac:dyDescent="0.3">
      <c r="B9" s="23" t="s">
        <v>90</v>
      </c>
      <c r="C9" s="98">
        <f>+C7+C8</f>
        <v>28265</v>
      </c>
      <c r="D9" s="98">
        <f>+D7+D8</f>
        <v>20687</v>
      </c>
      <c r="E9" s="98">
        <f>+E7+E8</f>
        <v>6258</v>
      </c>
    </row>
    <row r="10" spans="2:5" ht="15.75" thickBot="1" x14ac:dyDescent="0.3">
      <c r="B10" s="134" t="s">
        <v>91</v>
      </c>
      <c r="C10" s="97">
        <v>2848</v>
      </c>
      <c r="D10" s="97">
        <v>6354</v>
      </c>
      <c r="E10" s="97">
        <v>14161</v>
      </c>
    </row>
    <row r="11" spans="2:5" ht="15.75" thickBot="1" x14ac:dyDescent="0.3">
      <c r="B11" s="23" t="s">
        <v>92</v>
      </c>
      <c r="C11" s="98">
        <f>+C9+C10</f>
        <v>31113</v>
      </c>
      <c r="D11" s="98">
        <f>+D9+D10</f>
        <v>27041</v>
      </c>
      <c r="E11" s="98">
        <f>+E9+E10</f>
        <v>20419</v>
      </c>
    </row>
    <row r="12" spans="2:5" x14ac:dyDescent="0.25">
      <c r="B12" s="34" t="s">
        <v>93</v>
      </c>
      <c r="C12" s="66"/>
      <c r="D12" s="66"/>
      <c r="E12" s="66"/>
    </row>
    <row r="13" spans="2:5" x14ac:dyDescent="0.25">
      <c r="B13" s="12" t="s">
        <v>94</v>
      </c>
      <c r="C13" s="154">
        <v>-1492</v>
      </c>
      <c r="D13" s="155">
        <v>-324</v>
      </c>
      <c r="E13" s="155">
        <v>-477</v>
      </c>
    </row>
    <row r="14" spans="2:5" x14ac:dyDescent="0.25">
      <c r="B14" s="12" t="s">
        <v>95</v>
      </c>
      <c r="C14" s="154">
        <v>-2702</v>
      </c>
      <c r="D14" s="155" t="s">
        <v>16</v>
      </c>
      <c r="E14" s="155" t="s">
        <v>16</v>
      </c>
    </row>
    <row r="15" spans="2:5" x14ac:dyDescent="0.25">
      <c r="B15" s="12" t="s">
        <v>248</v>
      </c>
      <c r="C15" s="154">
        <v>-4389</v>
      </c>
      <c r="D15" s="154">
        <v>-6430</v>
      </c>
      <c r="E15" s="154">
        <v>-4769</v>
      </c>
    </row>
    <row r="16" spans="2:5" x14ac:dyDescent="0.25">
      <c r="B16" s="12" t="s">
        <v>96</v>
      </c>
      <c r="C16" s="154">
        <v>13192</v>
      </c>
      <c r="D16" s="154">
        <v>1018</v>
      </c>
      <c r="E16" s="155">
        <v>887</v>
      </c>
    </row>
    <row r="17" spans="2:5" x14ac:dyDescent="0.25">
      <c r="B17" s="12" t="s">
        <v>97</v>
      </c>
      <c r="C17" s="154">
        <v>-4933</v>
      </c>
      <c r="D17" s="154">
        <v>-5064</v>
      </c>
      <c r="E17" s="154">
        <v>-5165</v>
      </c>
    </row>
    <row r="18" spans="2:5" x14ac:dyDescent="0.25">
      <c r="B18" s="12" t="s">
        <v>98</v>
      </c>
      <c r="C18" s="154">
        <v>3371</v>
      </c>
      <c r="D18" s="155">
        <v>16</v>
      </c>
      <c r="E18" s="155">
        <v>47</v>
      </c>
    </row>
    <row r="19" spans="2:5" x14ac:dyDescent="0.25">
      <c r="B19" s="12" t="s">
        <v>99</v>
      </c>
      <c r="C19" s="154">
        <v>-4014</v>
      </c>
      <c r="D19" s="154">
        <v>-4006</v>
      </c>
      <c r="E19" s="154">
        <v>-1654</v>
      </c>
    </row>
    <row r="20" spans="2:5" x14ac:dyDescent="0.25">
      <c r="B20" s="12" t="s">
        <v>249</v>
      </c>
      <c r="C20" s="154">
        <v>1945</v>
      </c>
      <c r="D20" s="155" t="s">
        <v>16</v>
      </c>
      <c r="E20" s="155">
        <v>-344</v>
      </c>
    </row>
    <row r="21" spans="2:5" x14ac:dyDescent="0.25">
      <c r="B21" s="12" t="s">
        <v>100</v>
      </c>
      <c r="C21" s="154">
        <v>1994</v>
      </c>
      <c r="D21" s="154">
        <v>1131</v>
      </c>
      <c r="E21" s="155">
        <v>403</v>
      </c>
    </row>
    <row r="22" spans="2:5" x14ac:dyDescent="0.25">
      <c r="B22" s="12" t="s">
        <v>101</v>
      </c>
      <c r="C22" s="154">
        <v>5049</v>
      </c>
      <c r="D22" s="154">
        <v>8377</v>
      </c>
      <c r="E22" s="155">
        <v>665</v>
      </c>
    </row>
    <row r="23" spans="2:5" x14ac:dyDescent="0.25">
      <c r="B23" s="12" t="s">
        <v>102</v>
      </c>
      <c r="C23" s="155" t="s">
        <v>16</v>
      </c>
      <c r="D23" s="155">
        <v>240</v>
      </c>
      <c r="E23" s="154">
        <v>1612</v>
      </c>
    </row>
    <row r="24" spans="2:5" x14ac:dyDescent="0.25">
      <c r="B24" s="12" t="s">
        <v>296</v>
      </c>
      <c r="C24" s="154">
        <v>6494</v>
      </c>
      <c r="D24" s="154">
        <v>1904</v>
      </c>
      <c r="E24" s="154">
        <v>-7302</v>
      </c>
    </row>
    <row r="25" spans="2:5" x14ac:dyDescent="0.25">
      <c r="B25" s="12" t="s">
        <v>103</v>
      </c>
      <c r="C25" s="154">
        <v>-14319</v>
      </c>
      <c r="D25" s="154">
        <v>-49054</v>
      </c>
      <c r="E25" s="154">
        <v>-65908</v>
      </c>
    </row>
    <row r="26" spans="2:5" x14ac:dyDescent="0.25">
      <c r="B26" s="12" t="s">
        <v>104</v>
      </c>
      <c r="C26" s="154">
        <v>38080</v>
      </c>
      <c r="D26" s="154">
        <v>67918</v>
      </c>
      <c r="E26" s="154">
        <v>60417</v>
      </c>
    </row>
    <row r="27" spans="2:5" x14ac:dyDescent="0.25">
      <c r="B27" s="12" t="s">
        <v>105</v>
      </c>
      <c r="C27" s="155">
        <v>865</v>
      </c>
      <c r="D27" s="154">
        <v>1561</v>
      </c>
      <c r="E27" s="155">
        <v>948</v>
      </c>
    </row>
    <row r="28" spans="2:5" x14ac:dyDescent="0.25">
      <c r="B28" s="12" t="s">
        <v>250</v>
      </c>
      <c r="C28" s="155">
        <v>107</v>
      </c>
      <c r="D28" s="155">
        <v>129</v>
      </c>
      <c r="E28" s="155">
        <v>672</v>
      </c>
    </row>
    <row r="29" spans="2:5" x14ac:dyDescent="0.25">
      <c r="B29" s="12" t="s">
        <v>297</v>
      </c>
      <c r="C29" s="155" t="s">
        <v>16</v>
      </c>
      <c r="D29" s="155" t="s">
        <v>16</v>
      </c>
      <c r="E29" s="155">
        <v>-297</v>
      </c>
    </row>
    <row r="30" spans="2:5" x14ac:dyDescent="0.25">
      <c r="B30" s="12" t="s">
        <v>106</v>
      </c>
      <c r="C30" s="155">
        <v>28</v>
      </c>
      <c r="D30" s="155" t="s">
        <v>16</v>
      </c>
      <c r="E30" s="155" t="s">
        <v>16</v>
      </c>
    </row>
    <row r="31" spans="2:5" x14ac:dyDescent="0.25">
      <c r="B31" s="12" t="s">
        <v>298</v>
      </c>
      <c r="C31" s="155" t="s">
        <v>16</v>
      </c>
      <c r="D31" s="155" t="s">
        <v>16</v>
      </c>
      <c r="E31" s="155">
        <v>29</v>
      </c>
    </row>
    <row r="32" spans="2:5" x14ac:dyDescent="0.25">
      <c r="B32" s="12" t="s">
        <v>107</v>
      </c>
      <c r="C32" s="155">
        <v>-165</v>
      </c>
      <c r="D32" s="155">
        <v>-14</v>
      </c>
      <c r="E32" s="155">
        <v>-952</v>
      </c>
    </row>
    <row r="33" spans="2:5" ht="15.75" thickBot="1" x14ac:dyDescent="0.3">
      <c r="B33" s="75" t="s">
        <v>108</v>
      </c>
      <c r="C33" s="157">
        <v>-922</v>
      </c>
      <c r="D33" s="157">
        <v>-130</v>
      </c>
      <c r="E33" s="157">
        <v>-280</v>
      </c>
    </row>
    <row r="34" spans="2:5" ht="15.75" thickBot="1" x14ac:dyDescent="0.3">
      <c r="B34" s="23" t="s">
        <v>109</v>
      </c>
      <c r="C34" s="98">
        <f>+SUM(C13:C33)</f>
        <v>38189</v>
      </c>
      <c r="D34" s="98">
        <f>+SUM(D13:D33)</f>
        <v>17272</v>
      </c>
      <c r="E34" s="98">
        <f>+SUM(E13:E33)</f>
        <v>-21468</v>
      </c>
    </row>
    <row r="35" spans="2:5" ht="15.75" thickBot="1" x14ac:dyDescent="0.3">
      <c r="B35" s="12" t="s">
        <v>110</v>
      </c>
      <c r="C35" s="156">
        <v>2455</v>
      </c>
      <c r="D35" s="156">
        <v>-6083</v>
      </c>
      <c r="E35" s="156">
        <v>-9065</v>
      </c>
    </row>
    <row r="36" spans="2:5" ht="15.75" thickBot="1" x14ac:dyDescent="0.3">
      <c r="B36" s="23" t="s">
        <v>111</v>
      </c>
      <c r="C36" s="98">
        <f>+C34+C35</f>
        <v>40644</v>
      </c>
      <c r="D36" s="98">
        <f>+D34+D35</f>
        <v>11189</v>
      </c>
      <c r="E36" s="98">
        <f>+E34+E35</f>
        <v>-30533</v>
      </c>
    </row>
    <row r="37" spans="2:5" x14ac:dyDescent="0.25">
      <c r="B37" s="34" t="s">
        <v>112</v>
      </c>
      <c r="C37" s="66"/>
      <c r="D37" s="66"/>
      <c r="E37" s="66"/>
    </row>
    <row r="38" spans="2:5" x14ac:dyDescent="0.25">
      <c r="B38" s="16" t="s">
        <v>113</v>
      </c>
      <c r="C38" s="94">
        <v>30670</v>
      </c>
      <c r="D38" s="94">
        <v>47412</v>
      </c>
      <c r="E38" s="94">
        <v>38926</v>
      </c>
    </row>
    <row r="39" spans="2:5" x14ac:dyDescent="0.25">
      <c r="B39" s="16" t="s">
        <v>114</v>
      </c>
      <c r="C39" s="94">
        <v>-68328</v>
      </c>
      <c r="D39" s="94">
        <v>-48724</v>
      </c>
      <c r="E39" s="94">
        <v>-39054</v>
      </c>
    </row>
    <row r="40" spans="2:5" x14ac:dyDescent="0.25">
      <c r="B40" s="16" t="s">
        <v>251</v>
      </c>
      <c r="C40" s="94">
        <v>2516</v>
      </c>
      <c r="D40" s="36">
        <v>-1013</v>
      </c>
      <c r="E40" s="36">
        <v>839</v>
      </c>
    </row>
    <row r="41" spans="2:5" x14ac:dyDescent="0.25">
      <c r="B41" s="16" t="s">
        <v>115</v>
      </c>
      <c r="C41" s="94">
        <v>-19154</v>
      </c>
      <c r="D41" s="94">
        <v>-19017</v>
      </c>
      <c r="E41" s="94">
        <v>-15892</v>
      </c>
    </row>
    <row r="42" spans="2:5" x14ac:dyDescent="0.25">
      <c r="B42" s="16" t="s">
        <v>116</v>
      </c>
      <c r="C42" s="36">
        <v>-13071</v>
      </c>
      <c r="D42" s="94">
        <v>-7378</v>
      </c>
      <c r="E42" s="94" t="s">
        <v>16</v>
      </c>
    </row>
    <row r="43" spans="2:5" x14ac:dyDescent="0.25">
      <c r="B43" s="16" t="s">
        <v>117</v>
      </c>
      <c r="C43" s="36" t="s">
        <v>16</v>
      </c>
      <c r="D43" s="94">
        <v>2761</v>
      </c>
      <c r="E43" s="94">
        <v>791</v>
      </c>
    </row>
    <row r="44" spans="2:5" x14ac:dyDescent="0.25">
      <c r="B44" s="16" t="s">
        <v>118</v>
      </c>
      <c r="C44" s="36">
        <v>-602</v>
      </c>
      <c r="D44" s="36">
        <v>-7200</v>
      </c>
      <c r="E44" s="36">
        <v>-1625</v>
      </c>
    </row>
    <row r="45" spans="2:5" x14ac:dyDescent="0.25">
      <c r="B45" s="16" t="s">
        <v>119</v>
      </c>
      <c r="C45" s="36" t="s">
        <v>16</v>
      </c>
      <c r="D45" s="36">
        <v>13</v>
      </c>
      <c r="E45" s="36">
        <v>6925</v>
      </c>
    </row>
    <row r="46" spans="2:5" x14ac:dyDescent="0.25">
      <c r="B46" s="16" t="s">
        <v>299</v>
      </c>
      <c r="C46" s="36" t="s">
        <v>16</v>
      </c>
      <c r="D46" s="36" t="s">
        <v>16</v>
      </c>
      <c r="E46" s="36">
        <v>-89</v>
      </c>
    </row>
    <row r="47" spans="2:5" x14ac:dyDescent="0.25">
      <c r="B47" s="16" t="s">
        <v>300</v>
      </c>
      <c r="C47" s="36" t="s">
        <v>16</v>
      </c>
      <c r="D47" s="36">
        <v>64</v>
      </c>
      <c r="E47" s="36" t="s">
        <v>16</v>
      </c>
    </row>
    <row r="48" spans="2:5" x14ac:dyDescent="0.25">
      <c r="B48" s="16" t="s">
        <v>121</v>
      </c>
      <c r="C48" s="94">
        <v>-961</v>
      </c>
      <c r="D48" s="36">
        <v>-1472</v>
      </c>
      <c r="E48" s="36">
        <v>-2813</v>
      </c>
    </row>
    <row r="49" spans="2:5" x14ac:dyDescent="0.25">
      <c r="B49" s="16" t="s">
        <v>120</v>
      </c>
      <c r="C49" s="36">
        <v>1897</v>
      </c>
      <c r="D49" s="36" t="s">
        <v>16</v>
      </c>
      <c r="E49" s="36">
        <v>-2848</v>
      </c>
    </row>
    <row r="50" spans="2:5" x14ac:dyDescent="0.25">
      <c r="B50" s="16" t="s">
        <v>252</v>
      </c>
      <c r="C50" s="36">
        <v>379</v>
      </c>
      <c r="D50" s="36" t="s">
        <v>16</v>
      </c>
      <c r="E50" s="36" t="s">
        <v>16</v>
      </c>
    </row>
    <row r="51" spans="2:5" ht="15.75" thickBot="1" x14ac:dyDescent="0.3">
      <c r="B51" s="43" t="s">
        <v>253</v>
      </c>
      <c r="C51" s="97">
        <v>-3923</v>
      </c>
      <c r="D51" s="37">
        <v>-655</v>
      </c>
      <c r="E51" s="37">
        <v>204</v>
      </c>
    </row>
    <row r="52" spans="2:5" ht="15.75" thickBot="1" x14ac:dyDescent="0.3">
      <c r="B52" s="23" t="s">
        <v>254</v>
      </c>
      <c r="C52" s="98">
        <f>+SUM(C38:C51)</f>
        <v>-70577</v>
      </c>
      <c r="D52" s="98">
        <f>+SUM(D38:D51)</f>
        <v>-35209</v>
      </c>
      <c r="E52" s="98">
        <f>+SUM(E38:E51)</f>
        <v>-14636</v>
      </c>
    </row>
    <row r="53" spans="2:5" ht="15.75" thickBot="1" x14ac:dyDescent="0.3">
      <c r="B53" s="134" t="s">
        <v>301</v>
      </c>
      <c r="C53" s="97">
        <v>-5548</v>
      </c>
      <c r="D53" s="97">
        <v>7455</v>
      </c>
      <c r="E53" s="97">
        <v>8473</v>
      </c>
    </row>
    <row r="54" spans="2:5" ht="15.75" thickBot="1" x14ac:dyDescent="0.3">
      <c r="B54" s="23" t="s">
        <v>122</v>
      </c>
      <c r="C54" s="98">
        <f>+C52+C53</f>
        <v>-76125</v>
      </c>
      <c r="D54" s="98">
        <f>+D52+D53</f>
        <v>-27754</v>
      </c>
      <c r="E54" s="98">
        <f>+E52+E53</f>
        <v>-6163</v>
      </c>
    </row>
    <row r="55" spans="2:5" x14ac:dyDescent="0.25">
      <c r="B55" s="16" t="s">
        <v>255</v>
      </c>
      <c r="C55" s="94">
        <v>-4123</v>
      </c>
      <c r="D55" s="36">
        <v>2750</v>
      </c>
      <c r="E55" s="36">
        <v>-29846</v>
      </c>
    </row>
    <row r="56" spans="2:5" ht="15.75" thickBot="1" x14ac:dyDescent="0.3">
      <c r="B56" s="43" t="s">
        <v>256</v>
      </c>
      <c r="C56" s="37">
        <v>-245</v>
      </c>
      <c r="D56" s="97">
        <v>7726</v>
      </c>
      <c r="E56" s="97">
        <v>13569</v>
      </c>
    </row>
    <row r="57" spans="2:5" ht="15.75" thickBot="1" x14ac:dyDescent="0.3">
      <c r="B57" s="23" t="s">
        <v>212</v>
      </c>
      <c r="C57" s="98">
        <f>+C55+C56</f>
        <v>-4368</v>
      </c>
      <c r="D57" s="98">
        <f>+D55+D56</f>
        <v>10476</v>
      </c>
      <c r="E57" s="98">
        <f>+E55+E56</f>
        <v>-16277</v>
      </c>
    </row>
    <row r="58" spans="2:5" x14ac:dyDescent="0.25">
      <c r="B58" s="50" t="s">
        <v>123</v>
      </c>
      <c r="C58" s="94">
        <v>86443</v>
      </c>
      <c r="D58" s="94">
        <v>82974</v>
      </c>
      <c r="E58" s="94">
        <v>71547</v>
      </c>
    </row>
    <row r="59" spans="2:5" x14ac:dyDescent="0.25">
      <c r="B59" s="16" t="s">
        <v>257</v>
      </c>
      <c r="C59" s="36">
        <v>-450</v>
      </c>
      <c r="D59" s="36">
        <v>-242</v>
      </c>
      <c r="E59" s="36">
        <v>-856</v>
      </c>
    </row>
    <row r="60" spans="2:5" ht="23.25" thickBot="1" x14ac:dyDescent="0.3">
      <c r="B60" s="43" t="s">
        <v>258</v>
      </c>
      <c r="C60" s="97">
        <v>8734</v>
      </c>
      <c r="D60" s="97">
        <v>-6765</v>
      </c>
      <c r="E60" s="97">
        <v>28560</v>
      </c>
    </row>
    <row r="61" spans="2:5" ht="15.75" thickBot="1" x14ac:dyDescent="0.3">
      <c r="B61" s="137" t="s">
        <v>124</v>
      </c>
      <c r="C61" s="99">
        <f>+SUM(C57:C60)</f>
        <v>90359</v>
      </c>
      <c r="D61" s="99">
        <f>+SUM(D57:D60)</f>
        <v>86443</v>
      </c>
      <c r="E61" s="99">
        <f>+SUM(E57:E60)</f>
        <v>82974</v>
      </c>
    </row>
    <row r="62" spans="2:5" ht="15.75" thickTop="1" x14ac:dyDescent="0.25"/>
  </sheetData>
  <mergeCells count="2"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974D-AF28-4D9C-A947-E32AB85C9E4C}">
  <dimension ref="B2:H14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</cols>
  <sheetData>
    <row r="2" spans="2:8" x14ac:dyDescent="0.25">
      <c r="B2" s="63" t="s">
        <v>125</v>
      </c>
    </row>
    <row r="3" spans="2:8" ht="15.75" thickBot="1" x14ac:dyDescent="0.3"/>
    <row r="4" spans="2:8" ht="15.75" thickTop="1" x14ac:dyDescent="0.25">
      <c r="B4" s="41" t="s">
        <v>126</v>
      </c>
      <c r="C4" s="42" t="s">
        <v>302</v>
      </c>
      <c r="D4" s="42" t="s">
        <v>303</v>
      </c>
      <c r="E4" s="42" t="s">
        <v>127</v>
      </c>
      <c r="F4" s="42" t="s">
        <v>304</v>
      </c>
      <c r="G4" s="42" t="s">
        <v>305</v>
      </c>
      <c r="H4" s="42" t="s">
        <v>127</v>
      </c>
    </row>
    <row r="5" spans="2:8" x14ac:dyDescent="0.25">
      <c r="B5" s="14" t="s">
        <v>59</v>
      </c>
      <c r="C5" s="15">
        <v>22490</v>
      </c>
      <c r="D5" s="15">
        <v>22440</v>
      </c>
      <c r="E5" s="126">
        <f>+C5/D5-1</f>
        <v>2.2281639928698471E-3</v>
      </c>
      <c r="F5" s="1">
        <f>+IS!C6</f>
        <v>95793</v>
      </c>
      <c r="G5" s="1">
        <f>+IS!D6</f>
        <v>92181</v>
      </c>
      <c r="H5" s="126">
        <f>+F5/G5-1</f>
        <v>3.9183779737689939E-2</v>
      </c>
    </row>
    <row r="6" spans="2:8" ht="15.75" thickBot="1" x14ac:dyDescent="0.3">
      <c r="B6" s="43" t="s">
        <v>128</v>
      </c>
      <c r="C6" s="59">
        <v>31032</v>
      </c>
      <c r="D6" s="59">
        <v>-29030</v>
      </c>
      <c r="E6" s="114" t="s">
        <v>5</v>
      </c>
      <c r="F6" s="10">
        <f>+IS!C9</f>
        <v>30742</v>
      </c>
      <c r="G6" s="10">
        <f>+IS!D9</f>
        <v>-37877</v>
      </c>
      <c r="H6" s="114">
        <f t="shared" ref="H6:H12" si="0">+F6/G6-1</f>
        <v>-1.8116271087995353</v>
      </c>
    </row>
    <row r="7" spans="2:8" ht="15.75" thickBot="1" x14ac:dyDescent="0.3">
      <c r="B7" s="44" t="s">
        <v>306</v>
      </c>
      <c r="C7" s="30">
        <v>30957</v>
      </c>
      <c r="D7" s="30">
        <v>-27080</v>
      </c>
      <c r="E7" s="115" t="s">
        <v>5</v>
      </c>
      <c r="F7" s="7">
        <f>+IS!C14</f>
        <v>38339</v>
      </c>
      <c r="G7" s="7">
        <f>+IS!D14</f>
        <v>-27727</v>
      </c>
      <c r="H7" s="115" t="s">
        <v>5</v>
      </c>
    </row>
    <row r="8" spans="2:8" ht="15.75" thickBot="1" x14ac:dyDescent="0.3">
      <c r="B8" s="43" t="s">
        <v>130</v>
      </c>
      <c r="C8" s="59">
        <v>4040</v>
      </c>
      <c r="D8" s="59">
        <v>2395</v>
      </c>
      <c r="E8" s="114">
        <f t="shared" ref="E8:E11" si="1">+C8/D8-1</f>
        <v>0.68684759916492699</v>
      </c>
      <c r="F8" s="59">
        <v>16268</v>
      </c>
      <c r="G8" s="59">
        <v>10676</v>
      </c>
      <c r="H8" s="114">
        <f t="shared" si="0"/>
        <v>0.52379168227800665</v>
      </c>
    </row>
    <row r="9" spans="2:8" ht="15.75" thickBot="1" x14ac:dyDescent="0.3">
      <c r="B9" s="44" t="s">
        <v>15</v>
      </c>
      <c r="C9" s="30">
        <v>34997</v>
      </c>
      <c r="D9" s="30">
        <v>-24685</v>
      </c>
      <c r="E9" s="115" t="s">
        <v>5</v>
      </c>
      <c r="F9" s="7">
        <f>+F7+F8</f>
        <v>54607</v>
      </c>
      <c r="G9" s="7">
        <f>+G7+G8</f>
        <v>-17051</v>
      </c>
      <c r="H9" s="115">
        <f t="shared" si="0"/>
        <v>-4.2025687642953491</v>
      </c>
    </row>
    <row r="10" spans="2:8" ht="15.75" thickBot="1" x14ac:dyDescent="0.3">
      <c r="B10" s="23" t="s">
        <v>163</v>
      </c>
      <c r="C10" s="53">
        <v>4577</v>
      </c>
      <c r="D10" s="53">
        <v>5246</v>
      </c>
      <c r="E10" s="116">
        <f t="shared" si="1"/>
        <v>-0.12752573389248956</v>
      </c>
      <c r="F10" s="143">
        <f>+'EBITDA Reconciliation'!C23</f>
        <v>26698</v>
      </c>
      <c r="G10" s="143">
        <f>+'EBITDA Reconciliation'!D23</f>
        <v>21270</v>
      </c>
      <c r="H10" s="116">
        <f t="shared" si="0"/>
        <v>0.25519511048425003</v>
      </c>
    </row>
    <row r="11" spans="2:8" ht="15.75" thickBot="1" x14ac:dyDescent="0.3">
      <c r="B11" s="44" t="s">
        <v>307</v>
      </c>
      <c r="C11" s="30">
        <v>28143</v>
      </c>
      <c r="D11" s="30">
        <v>-24207</v>
      </c>
      <c r="E11" s="115">
        <f t="shared" si="1"/>
        <v>-2.1625975957367705</v>
      </c>
      <c r="F11" s="7">
        <f>+IS!C26</f>
        <v>23731</v>
      </c>
      <c r="G11" s="7">
        <f>+IS!D26</f>
        <v>-38371</v>
      </c>
      <c r="H11" s="115">
        <f t="shared" si="0"/>
        <v>-1.618461859216596</v>
      </c>
    </row>
    <row r="12" spans="2:8" x14ac:dyDescent="0.25">
      <c r="B12" s="16" t="s">
        <v>131</v>
      </c>
      <c r="C12" s="17">
        <v>24330</v>
      </c>
      <c r="D12" s="17">
        <v>-22859</v>
      </c>
      <c r="E12" s="117" t="s">
        <v>5</v>
      </c>
      <c r="F12" s="2">
        <f>+IS!C44</f>
        <v>14249</v>
      </c>
      <c r="G12" s="2">
        <f>+IS!D44</f>
        <v>-36610</v>
      </c>
      <c r="H12" s="117">
        <f t="shared" si="0"/>
        <v>-1.3892105981972138</v>
      </c>
    </row>
    <row r="13" spans="2:8" ht="15.75" thickBot="1" x14ac:dyDescent="0.3">
      <c r="B13" s="45" t="s">
        <v>132</v>
      </c>
      <c r="C13" s="161">
        <v>3813</v>
      </c>
      <c r="D13" s="161">
        <v>-1348</v>
      </c>
      <c r="E13" s="118" t="s">
        <v>5</v>
      </c>
      <c r="F13" s="100">
        <f>+IS!C45</f>
        <v>9482</v>
      </c>
      <c r="G13" s="46">
        <f>+IS!D45</f>
        <v>-1761</v>
      </c>
      <c r="H13" s="118" t="s">
        <v>5</v>
      </c>
    </row>
    <row r="14" spans="2:8" ht="15.75" thickTop="1" x14ac:dyDescent="0.25">
      <c r="B14" s="6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CA50-D5CE-40FD-8032-CF5765A4BD0B}">
  <dimension ref="B2:H61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</cols>
  <sheetData>
    <row r="2" spans="2:8" x14ac:dyDescent="0.25">
      <c r="B2" s="63" t="s">
        <v>133</v>
      </c>
    </row>
    <row r="4" spans="2:8" x14ac:dyDescent="0.25">
      <c r="B4" s="47" t="s">
        <v>126</v>
      </c>
      <c r="C4" s="48" t="s">
        <v>302</v>
      </c>
      <c r="D4" s="48" t="s">
        <v>303</v>
      </c>
      <c r="E4" s="48" t="s">
        <v>127</v>
      </c>
      <c r="F4" s="48" t="s">
        <v>304</v>
      </c>
      <c r="G4" s="48" t="s">
        <v>305</v>
      </c>
      <c r="H4" s="48" t="s">
        <v>127</v>
      </c>
    </row>
    <row r="5" spans="2:8" x14ac:dyDescent="0.25">
      <c r="B5" s="71" t="s">
        <v>134</v>
      </c>
      <c r="C5" s="21">
        <v>303</v>
      </c>
      <c r="D5" s="1">
        <v>1891</v>
      </c>
      <c r="E5" s="113">
        <f t="shared" ref="E5:E10" si="0">+C5/D5-1</f>
        <v>-0.8397673188789001</v>
      </c>
      <c r="F5" s="1">
        <v>5935</v>
      </c>
      <c r="G5" s="1">
        <v>8541</v>
      </c>
      <c r="H5" s="113">
        <f>+F5/G5-1</f>
        <v>-0.30511649689731879</v>
      </c>
    </row>
    <row r="6" spans="2:8" ht="15.75" thickBot="1" x14ac:dyDescent="0.3">
      <c r="B6" s="67" t="s">
        <v>135</v>
      </c>
      <c r="C6" s="10">
        <v>1805</v>
      </c>
      <c r="D6" s="10">
        <v>-24638</v>
      </c>
      <c r="E6" s="114" t="s">
        <v>5</v>
      </c>
      <c r="F6" s="10">
        <v>-2105</v>
      </c>
      <c r="G6" s="10">
        <v>-40581</v>
      </c>
      <c r="H6" s="114">
        <f>+F6/G6-1</f>
        <v>-0.9481284344890466</v>
      </c>
    </row>
    <row r="7" spans="2:8" ht="15.75" thickBot="1" x14ac:dyDescent="0.3">
      <c r="B7" s="6" t="s">
        <v>129</v>
      </c>
      <c r="C7" s="7">
        <v>1553</v>
      </c>
      <c r="D7" s="7">
        <v>-23327</v>
      </c>
      <c r="E7" s="115" t="s">
        <v>5</v>
      </c>
      <c r="F7" s="7">
        <v>1687</v>
      </c>
      <c r="G7" s="7">
        <v>-34402</v>
      </c>
      <c r="H7" s="115" t="s">
        <v>5</v>
      </c>
    </row>
    <row r="8" spans="2:8" ht="15.75" thickBot="1" x14ac:dyDescent="0.3">
      <c r="B8" s="67" t="s">
        <v>130</v>
      </c>
      <c r="C8" s="5">
        <v>48</v>
      </c>
      <c r="D8" s="5">
        <v>15</v>
      </c>
      <c r="E8" s="114">
        <f t="shared" si="0"/>
        <v>2.2000000000000002</v>
      </c>
      <c r="F8" s="5">
        <v>145</v>
      </c>
      <c r="G8" s="5">
        <v>114</v>
      </c>
      <c r="H8" s="114">
        <f>+F8/G8-1</f>
        <v>0.27192982456140347</v>
      </c>
    </row>
    <row r="9" spans="2:8" ht="15.75" thickBot="1" x14ac:dyDescent="0.3">
      <c r="B9" s="6" t="s">
        <v>15</v>
      </c>
      <c r="C9" s="7">
        <f>+SUM(C7:C8)</f>
        <v>1601</v>
      </c>
      <c r="D9" s="7">
        <f>+SUM(D7:D8)</f>
        <v>-23312</v>
      </c>
      <c r="E9" s="115" t="s">
        <v>5</v>
      </c>
      <c r="F9" s="7">
        <f>+SUM(F7:F8)</f>
        <v>1832</v>
      </c>
      <c r="G9" s="7">
        <f>+SUM(G7:G8)</f>
        <v>-34288</v>
      </c>
      <c r="H9" s="115">
        <f>+F9/G9-1</f>
        <v>-1.0534297713485767</v>
      </c>
    </row>
    <row r="10" spans="2:8" ht="15.75" thickBot="1" x14ac:dyDescent="0.3">
      <c r="B10" s="8" t="s">
        <v>163</v>
      </c>
      <c r="C10" s="9">
        <v>-204</v>
      </c>
      <c r="D10" s="9">
        <v>1326</v>
      </c>
      <c r="E10" s="116">
        <f t="shared" si="0"/>
        <v>-1.1538461538461537</v>
      </c>
      <c r="F10" s="9">
        <v>3937</v>
      </c>
      <c r="G10" s="9">
        <v>6293</v>
      </c>
      <c r="H10" s="116">
        <f>+F10/G10-1</f>
        <v>-0.37438423645320196</v>
      </c>
    </row>
    <row r="11" spans="2:8" x14ac:dyDescent="0.25">
      <c r="B11" s="61"/>
    </row>
    <row r="12" spans="2:8" x14ac:dyDescent="0.25">
      <c r="B12" s="162" t="s">
        <v>308</v>
      </c>
    </row>
    <row r="13" spans="2:8" x14ac:dyDescent="0.25">
      <c r="B13" s="163"/>
    </row>
    <row r="14" spans="2:8" x14ac:dyDescent="0.25">
      <c r="B14" s="47" t="s">
        <v>309</v>
      </c>
      <c r="C14" s="48">
        <v>2020</v>
      </c>
      <c r="D14" s="48">
        <v>2019</v>
      </c>
      <c r="E14" s="48">
        <v>2018</v>
      </c>
    </row>
    <row r="15" spans="2:8" x14ac:dyDescent="0.25">
      <c r="B15" s="14" t="s">
        <v>0</v>
      </c>
      <c r="C15" s="15">
        <v>8537</v>
      </c>
      <c r="D15" s="15">
        <v>11585</v>
      </c>
      <c r="E15" s="15">
        <v>12803</v>
      </c>
    </row>
    <row r="16" spans="2:8" x14ac:dyDescent="0.25">
      <c r="B16" s="50" t="s">
        <v>1</v>
      </c>
      <c r="C16" s="17">
        <v>8681</v>
      </c>
      <c r="D16" s="17">
        <v>12287</v>
      </c>
      <c r="E16" s="17">
        <v>14441</v>
      </c>
    </row>
    <row r="17" spans="2:5" x14ac:dyDescent="0.25">
      <c r="B17" s="14" t="s">
        <v>2</v>
      </c>
      <c r="C17" s="15">
        <v>7671</v>
      </c>
      <c r="D17" s="15">
        <v>11019</v>
      </c>
      <c r="E17" s="15">
        <v>13892</v>
      </c>
    </row>
    <row r="18" spans="2:5" x14ac:dyDescent="0.25">
      <c r="B18" s="50" t="s">
        <v>3</v>
      </c>
      <c r="C18" s="17">
        <v>5090</v>
      </c>
      <c r="D18" s="17">
        <v>6535</v>
      </c>
      <c r="E18" s="17">
        <v>6999</v>
      </c>
    </row>
    <row r="19" spans="2:5" x14ac:dyDescent="0.25">
      <c r="B19" s="14" t="s">
        <v>4</v>
      </c>
      <c r="C19" s="15">
        <v>3463</v>
      </c>
      <c r="D19" s="15">
        <v>4293</v>
      </c>
      <c r="E19" s="15">
        <v>3880</v>
      </c>
    </row>
    <row r="20" spans="2:5" x14ac:dyDescent="0.25">
      <c r="B20" s="50" t="s">
        <v>272</v>
      </c>
      <c r="C20" s="17" t="s">
        <v>5</v>
      </c>
      <c r="D20" s="17">
        <v>562</v>
      </c>
      <c r="E20" s="17">
        <v>1785</v>
      </c>
    </row>
    <row r="21" spans="2:5" x14ac:dyDescent="0.25">
      <c r="B21" s="14" t="s">
        <v>259</v>
      </c>
      <c r="C21" s="15">
        <v>6819</v>
      </c>
      <c r="D21" s="15">
        <v>9416</v>
      </c>
      <c r="E21" s="15">
        <v>11948</v>
      </c>
    </row>
    <row r="22" spans="2:5" x14ac:dyDescent="0.25">
      <c r="B22" s="50" t="s">
        <v>6</v>
      </c>
      <c r="C22" s="17">
        <v>3543</v>
      </c>
      <c r="D22" s="17">
        <v>5056</v>
      </c>
      <c r="E22" s="17">
        <v>5664</v>
      </c>
    </row>
    <row r="23" spans="2:5" x14ac:dyDescent="0.25">
      <c r="B23" s="71" t="s">
        <v>7</v>
      </c>
      <c r="C23" s="15">
        <v>4001</v>
      </c>
      <c r="D23" s="15">
        <v>4651</v>
      </c>
      <c r="E23" s="15">
        <v>4669</v>
      </c>
    </row>
    <row r="24" spans="2:5" x14ac:dyDescent="0.25">
      <c r="B24" s="50" t="s">
        <v>8</v>
      </c>
      <c r="C24" s="17">
        <v>3473</v>
      </c>
      <c r="D24" s="17">
        <v>4172</v>
      </c>
      <c r="E24" s="17">
        <v>5039</v>
      </c>
    </row>
    <row r="25" spans="2:5" x14ac:dyDescent="0.25">
      <c r="B25" s="14" t="s">
        <v>9</v>
      </c>
      <c r="C25" s="15">
        <v>7230</v>
      </c>
      <c r="D25" s="15">
        <v>9286</v>
      </c>
      <c r="E25" s="15">
        <v>10359</v>
      </c>
    </row>
    <row r="26" spans="2:5" x14ac:dyDescent="0.25">
      <c r="B26" s="160" t="s">
        <v>10</v>
      </c>
      <c r="C26" s="17">
        <v>5643</v>
      </c>
      <c r="D26" s="17">
        <v>7402</v>
      </c>
      <c r="E26" s="17">
        <v>8743</v>
      </c>
    </row>
    <row r="27" spans="2:5" x14ac:dyDescent="0.25">
      <c r="B27" s="14" t="s">
        <v>11</v>
      </c>
      <c r="C27" s="15">
        <v>2226</v>
      </c>
      <c r="D27" s="15">
        <v>3029</v>
      </c>
      <c r="E27" s="15">
        <v>3582</v>
      </c>
    </row>
    <row r="28" spans="2:5" x14ac:dyDescent="0.25">
      <c r="B28" s="50" t="s">
        <v>271</v>
      </c>
      <c r="C28" s="17">
        <v>1476</v>
      </c>
      <c r="D28" s="17">
        <v>2167</v>
      </c>
      <c r="E28" s="17">
        <v>2623</v>
      </c>
    </row>
    <row r="29" spans="2:5" ht="15.75" thickBot="1" x14ac:dyDescent="0.3">
      <c r="B29" s="72" t="s">
        <v>12</v>
      </c>
      <c r="C29" s="35">
        <v>2112</v>
      </c>
      <c r="D29" s="35">
        <v>2976</v>
      </c>
      <c r="E29" s="35">
        <v>3260</v>
      </c>
    </row>
    <row r="30" spans="2:5" ht="15.75" thickBot="1" x14ac:dyDescent="0.3">
      <c r="B30" s="8" t="s">
        <v>13</v>
      </c>
      <c r="C30" s="9">
        <f>+SUM(C15:C29)</f>
        <v>69965</v>
      </c>
      <c r="D30" s="9">
        <f t="shared" ref="D30:E30" si="1">+SUM(D15:D29)</f>
        <v>94436</v>
      </c>
      <c r="E30" s="9">
        <f t="shared" si="1"/>
        <v>109687</v>
      </c>
    </row>
    <row r="31" spans="2:5" x14ac:dyDescent="0.25">
      <c r="B31" s="164"/>
    </row>
    <row r="32" spans="2:5" x14ac:dyDescent="0.25">
      <c r="B32" s="162" t="s">
        <v>310</v>
      </c>
    </row>
    <row r="33" spans="2:5" x14ac:dyDescent="0.25">
      <c r="B33" s="163"/>
    </row>
    <row r="34" spans="2:5" x14ac:dyDescent="0.25">
      <c r="B34" s="47" t="s">
        <v>136</v>
      </c>
      <c r="C34" s="48">
        <v>2020</v>
      </c>
      <c r="D34" s="48">
        <v>2019</v>
      </c>
      <c r="E34" s="48">
        <v>2018</v>
      </c>
    </row>
    <row r="35" spans="2:5" x14ac:dyDescent="0.25">
      <c r="B35" s="14" t="s">
        <v>137</v>
      </c>
      <c r="C35" s="21">
        <v>3724</v>
      </c>
      <c r="D35" s="21">
        <v>5111</v>
      </c>
      <c r="E35" s="21">
        <v>6290</v>
      </c>
    </row>
    <row r="36" spans="2:5" x14ac:dyDescent="0.25">
      <c r="B36" s="50" t="s">
        <v>138</v>
      </c>
      <c r="C36" s="2">
        <v>38273</v>
      </c>
      <c r="D36" s="2">
        <v>52475</v>
      </c>
      <c r="E36" s="2">
        <v>57220</v>
      </c>
    </row>
    <row r="37" spans="2:5" x14ac:dyDescent="0.25">
      <c r="B37" s="14" t="s">
        <v>139</v>
      </c>
      <c r="C37" s="21">
        <v>2147</v>
      </c>
      <c r="D37" s="21">
        <v>3166</v>
      </c>
      <c r="E37" s="21">
        <v>3404</v>
      </c>
    </row>
    <row r="38" spans="2:5" x14ac:dyDescent="0.25">
      <c r="B38" s="50" t="s">
        <v>140</v>
      </c>
      <c r="C38" s="89">
        <v>1431</v>
      </c>
      <c r="D38" s="89">
        <v>2097</v>
      </c>
      <c r="E38" s="89">
        <v>3071</v>
      </c>
    </row>
    <row r="39" spans="2:5" x14ac:dyDescent="0.25">
      <c r="B39" s="14" t="s">
        <v>14</v>
      </c>
      <c r="C39" s="1">
        <v>7890</v>
      </c>
      <c r="D39" s="1">
        <v>10577</v>
      </c>
      <c r="E39" s="1">
        <v>12094</v>
      </c>
    </row>
    <row r="40" spans="2:5" x14ac:dyDescent="0.25">
      <c r="B40" s="50" t="s">
        <v>141</v>
      </c>
      <c r="C40" s="2">
        <v>9999</v>
      </c>
      <c r="D40" s="2">
        <v>11838</v>
      </c>
      <c r="E40" s="2">
        <v>12955</v>
      </c>
    </row>
    <row r="41" spans="2:5" x14ac:dyDescent="0.25">
      <c r="B41" s="14" t="s">
        <v>142</v>
      </c>
      <c r="C41" s="21">
        <v>804</v>
      </c>
      <c r="D41" s="21">
        <v>1127</v>
      </c>
      <c r="E41" s="21">
        <v>1183</v>
      </c>
    </row>
    <row r="42" spans="2:5" ht="15.75" thickBot="1" x14ac:dyDescent="0.3">
      <c r="B42" s="50" t="s">
        <v>143</v>
      </c>
      <c r="C42" s="101">
        <v>5697</v>
      </c>
      <c r="D42" s="101">
        <v>8045</v>
      </c>
      <c r="E42" s="101">
        <v>13470</v>
      </c>
    </row>
    <row r="43" spans="2:5" ht="15.75" thickBot="1" x14ac:dyDescent="0.3">
      <c r="B43" s="24" t="s">
        <v>13</v>
      </c>
      <c r="C43" s="102">
        <f>+SUM(C35:C42)</f>
        <v>69965</v>
      </c>
      <c r="D43" s="102">
        <f>+SUM(D35:D42)</f>
        <v>94436</v>
      </c>
      <c r="E43" s="102">
        <f>+SUM(E35:E42)</f>
        <v>109687</v>
      </c>
    </row>
    <row r="45" spans="2:5" x14ac:dyDescent="0.25">
      <c r="B45" s="162" t="s">
        <v>311</v>
      </c>
    </row>
    <row r="46" spans="2:5" x14ac:dyDescent="0.25">
      <c r="B46" s="163"/>
    </row>
    <row r="47" spans="2:5" x14ac:dyDescent="0.25">
      <c r="B47" s="47" t="s">
        <v>144</v>
      </c>
      <c r="C47" s="48">
        <v>2020</v>
      </c>
      <c r="D47" s="48">
        <v>2019</v>
      </c>
      <c r="E47" s="48">
        <v>2018</v>
      </c>
    </row>
    <row r="48" spans="2:5" x14ac:dyDescent="0.25">
      <c r="B48" s="71" t="s">
        <v>312</v>
      </c>
      <c r="C48" s="1">
        <v>3128</v>
      </c>
      <c r="D48" s="1">
        <v>4780</v>
      </c>
      <c r="E48" s="1">
        <v>5623</v>
      </c>
    </row>
    <row r="49" spans="2:5" x14ac:dyDescent="0.25">
      <c r="B49" s="12" t="s">
        <v>313</v>
      </c>
      <c r="C49" s="2">
        <v>1471</v>
      </c>
      <c r="D49" s="2">
        <v>1779</v>
      </c>
      <c r="E49" s="2">
        <v>1863</v>
      </c>
    </row>
    <row r="50" spans="2:5" x14ac:dyDescent="0.25">
      <c r="B50" s="3" t="s">
        <v>314</v>
      </c>
      <c r="C50" s="4">
        <f>+SUM(C48:C49)</f>
        <v>4599</v>
      </c>
      <c r="D50" s="4">
        <f t="shared" ref="D50:E50" si="2">+SUM(D48:D49)</f>
        <v>6559</v>
      </c>
      <c r="E50" s="4">
        <f t="shared" si="2"/>
        <v>7486</v>
      </c>
    </row>
    <row r="51" spans="2:5" x14ac:dyDescent="0.25">
      <c r="B51" s="12" t="s">
        <v>315</v>
      </c>
      <c r="C51" s="2">
        <v>184</v>
      </c>
      <c r="D51" s="2">
        <v>222</v>
      </c>
      <c r="E51" s="2">
        <v>245</v>
      </c>
    </row>
    <row r="52" spans="2:5" x14ac:dyDescent="0.25">
      <c r="B52" s="71" t="s">
        <v>316</v>
      </c>
      <c r="C52" s="1">
        <v>903</v>
      </c>
      <c r="D52" s="1">
        <v>1051</v>
      </c>
      <c r="E52" s="1">
        <v>1162</v>
      </c>
    </row>
    <row r="53" spans="2:5" x14ac:dyDescent="0.25">
      <c r="B53" s="12" t="s">
        <v>145</v>
      </c>
      <c r="C53" s="2">
        <v>105</v>
      </c>
      <c r="D53" s="2">
        <v>118</v>
      </c>
      <c r="E53" s="2">
        <v>138</v>
      </c>
    </row>
    <row r="54" spans="2:5" x14ac:dyDescent="0.25">
      <c r="B54" s="71" t="s">
        <v>146</v>
      </c>
      <c r="C54" s="1">
        <v>296</v>
      </c>
      <c r="D54" s="1">
        <v>473</v>
      </c>
      <c r="E54" s="1">
        <v>571</v>
      </c>
    </row>
    <row r="55" spans="2:5" x14ac:dyDescent="0.25">
      <c r="B55" s="12" t="s">
        <v>147</v>
      </c>
      <c r="C55" s="2">
        <v>155</v>
      </c>
      <c r="D55" s="2">
        <v>321</v>
      </c>
      <c r="E55" s="2">
        <v>429</v>
      </c>
    </row>
    <row r="56" spans="2:5" ht="15.75" thickBot="1" x14ac:dyDescent="0.3">
      <c r="B56" s="72" t="s">
        <v>177</v>
      </c>
      <c r="C56" s="20">
        <v>21</v>
      </c>
      <c r="D56" s="20">
        <v>216</v>
      </c>
      <c r="E56" s="20">
        <v>22</v>
      </c>
    </row>
    <row r="57" spans="2:5" ht="15.75" thickBot="1" x14ac:dyDescent="0.3">
      <c r="B57" s="73" t="s">
        <v>317</v>
      </c>
      <c r="C57" s="103">
        <f>+SUM(C50:C56)</f>
        <v>6263</v>
      </c>
      <c r="D57" s="103">
        <f t="shared" ref="D57:E57" si="3">+SUM(D50:D56)</f>
        <v>8960</v>
      </c>
      <c r="E57" s="103">
        <f t="shared" si="3"/>
        <v>10053</v>
      </c>
    </row>
    <row r="58" spans="2:5" x14ac:dyDescent="0.25">
      <c r="B58" s="71" t="s">
        <v>318</v>
      </c>
      <c r="C58" s="18">
        <v>7</v>
      </c>
      <c r="D58" s="18">
        <v>10</v>
      </c>
      <c r="E58" s="18">
        <v>10</v>
      </c>
    </row>
    <row r="59" spans="2:5" ht="15.75" thickBot="1" x14ac:dyDescent="0.3">
      <c r="B59" s="75" t="s">
        <v>319</v>
      </c>
      <c r="C59" s="29">
        <v>-336</v>
      </c>
      <c r="D59" s="29">
        <v>-430</v>
      </c>
      <c r="E59" s="29">
        <v>-313</v>
      </c>
    </row>
    <row r="60" spans="2:5" ht="15.75" thickBot="1" x14ac:dyDescent="0.3">
      <c r="B60" s="6" t="s">
        <v>13</v>
      </c>
      <c r="C60" s="30">
        <f>+SUM(C57:C59)+1</f>
        <v>5935</v>
      </c>
      <c r="D60" s="30">
        <f>+SUM(D57:D59)+1</f>
        <v>8541</v>
      </c>
      <c r="E60" s="30">
        <f t="shared" ref="E60" si="4">+SUM(E57:E59)</f>
        <v>9750</v>
      </c>
    </row>
    <row r="61" spans="2:5" x14ac:dyDescent="0.25">
      <c r="B61" s="68" t="s">
        <v>149</v>
      </c>
    </row>
  </sheetData>
  <pageMargins left="0.7" right="0.7" top="0.75" bottom="0.75" header="0.3" footer="0.3"/>
  <pageSetup orientation="portrait" r:id="rId1"/>
  <ignoredErrors>
    <ignoredError sqref="C9:D9 H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A64D-2253-4BF4-B639-F6B5C0BB6F5F}">
  <dimension ref="B2:H12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</cols>
  <sheetData>
    <row r="2" spans="2:8" x14ac:dyDescent="0.25">
      <c r="B2" s="63" t="s">
        <v>150</v>
      </c>
    </row>
    <row r="4" spans="2:8" x14ac:dyDescent="0.25">
      <c r="B4" s="47" t="s">
        <v>126</v>
      </c>
      <c r="C4" s="48" t="s">
        <v>302</v>
      </c>
      <c r="D4" s="48" t="s">
        <v>303</v>
      </c>
      <c r="E4" s="48" t="s">
        <v>127</v>
      </c>
      <c r="F4" s="48" t="s">
        <v>304</v>
      </c>
      <c r="G4" s="48" t="s">
        <v>305</v>
      </c>
      <c r="H4" s="48" t="s">
        <v>127</v>
      </c>
    </row>
    <row r="5" spans="2:8" x14ac:dyDescent="0.25">
      <c r="B5" s="14" t="s">
        <v>134</v>
      </c>
      <c r="C5" s="21">
        <v>535</v>
      </c>
      <c r="D5" s="21">
        <v>616</v>
      </c>
      <c r="E5" s="113">
        <f t="shared" ref="E5:E10" si="0">+C5/D5-1</f>
        <v>-0.13149350649350644</v>
      </c>
      <c r="F5" s="1">
        <v>2358</v>
      </c>
      <c r="G5" s="1">
        <v>2238</v>
      </c>
      <c r="H5" s="113">
        <f t="shared" ref="H5:H10" si="1">+F5/G5-1</f>
        <v>5.3619302949061698E-2</v>
      </c>
    </row>
    <row r="6" spans="2:8" ht="23.25" thickBot="1" x14ac:dyDescent="0.3">
      <c r="B6" s="69" t="s">
        <v>151</v>
      </c>
      <c r="C6" s="165">
        <v>19870</v>
      </c>
      <c r="D6" s="165">
        <v>-4367</v>
      </c>
      <c r="E6" s="114" t="s">
        <v>5</v>
      </c>
      <c r="F6" s="165">
        <v>23285</v>
      </c>
      <c r="G6" s="57">
        <v>616</v>
      </c>
      <c r="H6" s="114">
        <f t="shared" si="1"/>
        <v>36.800324675324674</v>
      </c>
    </row>
    <row r="7" spans="2:8" ht="15.75" thickBot="1" x14ac:dyDescent="0.3">
      <c r="B7" s="44" t="s">
        <v>152</v>
      </c>
      <c r="C7" s="7">
        <v>20353</v>
      </c>
      <c r="D7" s="7">
        <v>-3901</v>
      </c>
      <c r="E7" s="115" t="s">
        <v>5</v>
      </c>
      <c r="F7" s="7">
        <v>25171</v>
      </c>
      <c r="G7" s="7">
        <v>2372</v>
      </c>
      <c r="H7" s="115">
        <f t="shared" si="1"/>
        <v>9.6117200674536249</v>
      </c>
    </row>
    <row r="8" spans="2:8" ht="15.75" thickBot="1" x14ac:dyDescent="0.3">
      <c r="B8" s="69" t="s">
        <v>130</v>
      </c>
      <c r="C8" s="5">
        <v>7</v>
      </c>
      <c r="D8" s="5">
        <v>17</v>
      </c>
      <c r="E8" s="114">
        <f t="shared" si="0"/>
        <v>-0.58823529411764708</v>
      </c>
      <c r="F8" s="5">
        <v>42</v>
      </c>
      <c r="G8" s="5">
        <v>37</v>
      </c>
      <c r="H8" s="114">
        <f t="shared" si="1"/>
        <v>0.13513513513513509</v>
      </c>
    </row>
    <row r="9" spans="2:8" ht="15.75" thickBot="1" x14ac:dyDescent="0.3">
      <c r="B9" s="44" t="s">
        <v>15</v>
      </c>
      <c r="C9" s="7">
        <v>20360</v>
      </c>
      <c r="D9" s="7">
        <v>-3884</v>
      </c>
      <c r="E9" s="115" t="s">
        <v>5</v>
      </c>
      <c r="F9" s="7">
        <v>25213</v>
      </c>
      <c r="G9" s="7">
        <v>2409</v>
      </c>
      <c r="H9" s="115">
        <f t="shared" si="1"/>
        <v>9.4661685346616853</v>
      </c>
    </row>
    <row r="10" spans="2:8" ht="15.75" thickBot="1" x14ac:dyDescent="0.3">
      <c r="B10" s="52" t="s">
        <v>163</v>
      </c>
      <c r="C10" s="167">
        <v>490</v>
      </c>
      <c r="D10" s="167">
        <v>483</v>
      </c>
      <c r="E10" s="116">
        <f t="shared" si="0"/>
        <v>1.449275362318847E-2</v>
      </c>
      <c r="F10" s="168">
        <v>1928</v>
      </c>
      <c r="G10" s="168">
        <v>1793</v>
      </c>
      <c r="H10" s="116">
        <f t="shared" si="1"/>
        <v>7.5292805354155057E-2</v>
      </c>
    </row>
    <row r="11" spans="2:8" x14ac:dyDescent="0.25">
      <c r="B11" s="70"/>
    </row>
    <row r="12" spans="2:8" x14ac:dyDescent="0.25">
      <c r="B12" s="6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C71E-7AE2-4617-8DBC-BC51D7D5C139}">
  <dimension ref="B2:H13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</cols>
  <sheetData>
    <row r="2" spans="2:8" x14ac:dyDescent="0.25">
      <c r="B2" s="63" t="s">
        <v>155</v>
      </c>
    </row>
    <row r="4" spans="2:8" x14ac:dyDescent="0.25">
      <c r="B4" s="47" t="s">
        <v>126</v>
      </c>
      <c r="C4" s="48" t="s">
        <v>302</v>
      </c>
      <c r="D4" s="48" t="s">
        <v>303</v>
      </c>
      <c r="E4" s="48" t="s">
        <v>127</v>
      </c>
      <c r="F4" s="48" t="s">
        <v>304</v>
      </c>
      <c r="G4" s="48" t="s">
        <v>305</v>
      </c>
      <c r="H4" s="48" t="s">
        <v>127</v>
      </c>
    </row>
    <row r="5" spans="2:8" x14ac:dyDescent="0.25">
      <c r="B5" s="173" t="s">
        <v>59</v>
      </c>
      <c r="C5" s="174">
        <v>15</v>
      </c>
      <c r="D5" s="174">
        <v>142</v>
      </c>
      <c r="E5" s="175">
        <f t="shared" ref="E5:E9" si="0">+C5/D5-1</f>
        <v>-0.89436619718309862</v>
      </c>
      <c r="F5" s="176">
        <v>735</v>
      </c>
      <c r="G5" s="177">
        <v>1119</v>
      </c>
      <c r="H5" s="175">
        <f t="shared" ref="H5:H12" si="1">+F5/G5-1</f>
        <v>-0.34316353887399464</v>
      </c>
    </row>
    <row r="6" spans="2:8" ht="15.75" thickBot="1" x14ac:dyDescent="0.3">
      <c r="B6" s="22" t="s">
        <v>153</v>
      </c>
      <c r="C6" s="35">
        <v>9362</v>
      </c>
      <c r="D6" s="35">
        <v>-1238</v>
      </c>
      <c r="E6" s="170" t="s">
        <v>5</v>
      </c>
      <c r="F6" s="20">
        <v>12179</v>
      </c>
      <c r="G6" s="19">
        <v>726</v>
      </c>
      <c r="H6" s="170">
        <f t="shared" si="1"/>
        <v>15.775482093663911</v>
      </c>
    </row>
    <row r="7" spans="2:8" ht="15.75" thickBot="1" x14ac:dyDescent="0.3">
      <c r="B7" s="166" t="s">
        <v>152</v>
      </c>
      <c r="C7" s="53">
        <v>9048</v>
      </c>
      <c r="D7" s="53">
        <v>-1472</v>
      </c>
      <c r="E7" s="171" t="s">
        <v>5</v>
      </c>
      <c r="F7" s="9">
        <v>11791</v>
      </c>
      <c r="G7" s="91">
        <v>631</v>
      </c>
      <c r="H7" s="171">
        <f t="shared" si="1"/>
        <v>17.686212361331219</v>
      </c>
    </row>
    <row r="8" spans="2:8" x14ac:dyDescent="0.25">
      <c r="B8" s="14" t="s">
        <v>130</v>
      </c>
      <c r="C8" s="18">
        <v>3</v>
      </c>
      <c r="D8" s="18" t="s">
        <v>16</v>
      </c>
      <c r="E8" s="172" t="s">
        <v>5</v>
      </c>
      <c r="F8" s="21">
        <v>8</v>
      </c>
      <c r="G8" s="21">
        <v>9</v>
      </c>
      <c r="H8" s="172">
        <f t="shared" si="1"/>
        <v>-0.11111111111111116</v>
      </c>
    </row>
    <row r="9" spans="2:8" x14ac:dyDescent="0.25">
      <c r="B9" s="83" t="s">
        <v>320</v>
      </c>
      <c r="C9" s="111">
        <v>573</v>
      </c>
      <c r="D9" s="111">
        <v>9</v>
      </c>
      <c r="E9" s="169">
        <f t="shared" si="0"/>
        <v>62.666666666666664</v>
      </c>
      <c r="F9" s="89">
        <v>573</v>
      </c>
      <c r="G9" s="89">
        <v>9</v>
      </c>
      <c r="H9" s="169">
        <f t="shared" si="1"/>
        <v>62.666666666666664</v>
      </c>
    </row>
    <row r="10" spans="2:8" ht="15.75" thickBot="1" x14ac:dyDescent="0.3">
      <c r="B10" s="22" t="s">
        <v>154</v>
      </c>
      <c r="C10" s="51" t="s">
        <v>16</v>
      </c>
      <c r="D10" s="51" t="s">
        <v>16</v>
      </c>
      <c r="E10" s="170" t="s">
        <v>5</v>
      </c>
      <c r="F10" s="19">
        <v>249</v>
      </c>
      <c r="G10" s="19">
        <v>457</v>
      </c>
      <c r="H10" s="170">
        <f t="shared" si="1"/>
        <v>-0.4551422319474836</v>
      </c>
    </row>
    <row r="11" spans="2:8" ht="15.75" thickBot="1" x14ac:dyDescent="0.3">
      <c r="B11" s="52" t="s">
        <v>15</v>
      </c>
      <c r="C11" s="53">
        <v>9051</v>
      </c>
      <c r="D11" s="53">
        <v>-1472</v>
      </c>
      <c r="E11" s="129" t="s">
        <v>5</v>
      </c>
      <c r="F11" s="9">
        <v>11799</v>
      </c>
      <c r="G11" s="91">
        <v>640</v>
      </c>
      <c r="H11" s="129">
        <f t="shared" si="1"/>
        <v>17.435937500000001</v>
      </c>
    </row>
    <row r="12" spans="2:8" ht="15.75" thickBot="1" x14ac:dyDescent="0.3">
      <c r="B12" s="44" t="s">
        <v>163</v>
      </c>
      <c r="C12" s="31">
        <v>262</v>
      </c>
      <c r="D12" s="31">
        <v>-225</v>
      </c>
      <c r="E12" s="128" t="s">
        <v>5</v>
      </c>
      <c r="F12" s="11">
        <v>-56</v>
      </c>
      <c r="G12" s="11">
        <v>-534</v>
      </c>
      <c r="H12" s="128">
        <f t="shared" si="1"/>
        <v>-0.89513108614232206</v>
      </c>
    </row>
    <row r="13" spans="2:8" ht="14.2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D848-15FC-46F7-A7B3-3A0B1870570F}">
  <dimension ref="B2:H8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</cols>
  <sheetData>
    <row r="2" spans="2:8" x14ac:dyDescent="0.25">
      <c r="B2" s="63" t="s">
        <v>156</v>
      </c>
    </row>
    <row r="4" spans="2:8" x14ac:dyDescent="0.25">
      <c r="B4" s="47" t="s">
        <v>126</v>
      </c>
      <c r="C4" s="48" t="s">
        <v>302</v>
      </c>
      <c r="D4" s="48" t="s">
        <v>303</v>
      </c>
      <c r="E4" s="48" t="s">
        <v>127</v>
      </c>
      <c r="F4" s="48" t="s">
        <v>304</v>
      </c>
      <c r="G4" s="48" t="s">
        <v>305</v>
      </c>
      <c r="H4" s="48" t="s">
        <v>127</v>
      </c>
    </row>
    <row r="5" spans="2:8" ht="15.75" thickBot="1" x14ac:dyDescent="0.3">
      <c r="B5" s="72" t="s">
        <v>59</v>
      </c>
      <c r="C5" s="19">
        <v>-11</v>
      </c>
      <c r="D5" s="19">
        <v>548</v>
      </c>
      <c r="E5" s="119">
        <f>+C5/D5-1</f>
        <v>-1.0200729927007299</v>
      </c>
      <c r="F5" s="20">
        <v>2021</v>
      </c>
      <c r="G5" s="20">
        <v>2953</v>
      </c>
      <c r="H5" s="119">
        <f>+F5/G5-1</f>
        <v>-0.31561124280392816</v>
      </c>
    </row>
    <row r="6" spans="2:8" ht="15.75" thickBot="1" x14ac:dyDescent="0.3">
      <c r="B6" s="73" t="s">
        <v>152</v>
      </c>
      <c r="C6" s="91">
        <v>-207</v>
      </c>
      <c r="D6" s="91">
        <v>43</v>
      </c>
      <c r="E6" s="116">
        <f>+C6/D6-1</f>
        <v>-5.8139534883720927</v>
      </c>
      <c r="F6" s="91">
        <v>161</v>
      </c>
      <c r="G6" s="91">
        <v>673</v>
      </c>
      <c r="H6" s="116">
        <f>+F6/G6-1</f>
        <v>-0.76077265973254082</v>
      </c>
    </row>
    <row r="7" spans="2:8" ht="15.75" thickBot="1" x14ac:dyDescent="0.3">
      <c r="B7" s="72" t="s">
        <v>130</v>
      </c>
      <c r="C7" s="19">
        <v>39</v>
      </c>
      <c r="D7" s="19">
        <v>42</v>
      </c>
      <c r="E7" s="119">
        <f>+C7/D7-1</f>
        <v>-7.1428571428571397E-2</v>
      </c>
      <c r="F7" s="19">
        <v>177</v>
      </c>
      <c r="G7" s="19">
        <v>167</v>
      </c>
      <c r="H7" s="119">
        <f>+F7/G7-1</f>
        <v>5.9880239520958112E-2</v>
      </c>
    </row>
    <row r="8" spans="2:8" ht="15.75" thickBot="1" x14ac:dyDescent="0.3">
      <c r="B8" s="73" t="s">
        <v>15</v>
      </c>
      <c r="C8" s="91">
        <v>-168</v>
      </c>
      <c r="D8" s="91">
        <v>85</v>
      </c>
      <c r="E8" s="116">
        <f>+C8/D8-1</f>
        <v>-2.9764705882352942</v>
      </c>
      <c r="F8" s="91">
        <v>338</v>
      </c>
      <c r="G8" s="91">
        <v>840</v>
      </c>
      <c r="H8" s="116">
        <f>+F8/G8-1</f>
        <v>-0.59761904761904761</v>
      </c>
    </row>
  </sheetData>
  <pageMargins left="0.7" right="0.7" top="0.75" bottom="0.75" header="0.3" footer="0.3"/>
  <ignoredErrors>
    <ignoredError sqref="E8 H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E783-433A-42D8-8026-A1AE7BD29B2D}">
  <dimension ref="B2:H8"/>
  <sheetViews>
    <sheetView showGridLines="0" workbookViewId="0"/>
  </sheetViews>
  <sheetFormatPr baseColWidth="10" defaultRowHeight="15" x14ac:dyDescent="0.25"/>
  <cols>
    <col min="1" max="1" width="3.7109375" customWidth="1"/>
    <col min="2" max="2" width="49.7109375" style="62" customWidth="1"/>
  </cols>
  <sheetData>
    <row r="2" spans="2:8" x14ac:dyDescent="0.25">
      <c r="B2" s="63" t="s">
        <v>157</v>
      </c>
    </row>
    <row r="4" spans="2:8" x14ac:dyDescent="0.25">
      <c r="B4" s="47" t="s">
        <v>126</v>
      </c>
      <c r="C4" s="48" t="s">
        <v>302</v>
      </c>
      <c r="D4" s="48" t="s">
        <v>303</v>
      </c>
      <c r="E4" s="48" t="s">
        <v>127</v>
      </c>
      <c r="F4" s="48" t="s">
        <v>304</v>
      </c>
      <c r="G4" s="48" t="s">
        <v>305</v>
      </c>
      <c r="H4" s="48" t="s">
        <v>127</v>
      </c>
    </row>
    <row r="5" spans="2:8" ht="15.75" thickBot="1" x14ac:dyDescent="0.3">
      <c r="B5" s="72" t="s">
        <v>59</v>
      </c>
      <c r="C5" s="19" t="s">
        <v>16</v>
      </c>
      <c r="D5" s="19" t="s">
        <v>16</v>
      </c>
      <c r="E5" s="121" t="s">
        <v>5</v>
      </c>
      <c r="F5" s="19" t="s">
        <v>16</v>
      </c>
      <c r="G5" s="19" t="s">
        <v>16</v>
      </c>
      <c r="H5" s="121" t="s">
        <v>5</v>
      </c>
    </row>
    <row r="6" spans="2:8" ht="15.75" thickBot="1" x14ac:dyDescent="0.3">
      <c r="B6" s="73" t="s">
        <v>158</v>
      </c>
      <c r="C6" s="91">
        <v>-59</v>
      </c>
      <c r="D6" s="91">
        <v>-105</v>
      </c>
      <c r="E6" s="122">
        <f>+C6/D6-1</f>
        <v>-0.43809523809523809</v>
      </c>
      <c r="F6" s="91">
        <v>-282</v>
      </c>
      <c r="G6" s="91">
        <v>-519</v>
      </c>
      <c r="H6" s="122">
        <f>+F6/G6-1</f>
        <v>-0.45664739884393069</v>
      </c>
    </row>
    <row r="7" spans="2:8" ht="15.75" thickBot="1" x14ac:dyDescent="0.3">
      <c r="B7" s="72" t="s">
        <v>130</v>
      </c>
      <c r="C7" s="19">
        <v>3</v>
      </c>
      <c r="D7" s="19">
        <v>1</v>
      </c>
      <c r="E7" s="121">
        <v>-1</v>
      </c>
      <c r="F7" s="19">
        <v>5</v>
      </c>
      <c r="G7" s="19">
        <v>4</v>
      </c>
      <c r="H7" s="121">
        <f>+F7/G7-1</f>
        <v>0.25</v>
      </c>
    </row>
    <row r="8" spans="2:8" ht="15.75" thickBot="1" x14ac:dyDescent="0.3">
      <c r="B8" s="73" t="s">
        <v>15</v>
      </c>
      <c r="C8" s="91">
        <v>-56</v>
      </c>
      <c r="D8" s="91">
        <v>-104</v>
      </c>
      <c r="E8" s="122">
        <f>+C8/D8-1</f>
        <v>-0.46153846153846156</v>
      </c>
      <c r="F8" s="91">
        <v>-277</v>
      </c>
      <c r="G8" s="91">
        <v>-515</v>
      </c>
      <c r="H8" s="122">
        <f>+F8/G8-1</f>
        <v>-0.46213592233009704</v>
      </c>
    </row>
  </sheetData>
  <pageMargins left="0.7" right="0.7" top="0.75" bottom="0.75" header="0.3" footer="0.3"/>
  <pageSetup orientation="portrait" r:id="rId1"/>
  <ignoredErrors>
    <ignoredError sqref="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F93B5D32D79A4B9FAAA6FB4C2C644B" ma:contentTypeVersion="13" ma:contentTypeDescription="Crear nuevo documento." ma:contentTypeScope="" ma:versionID="b4d1b140601dfc41702090d8ac7d1530">
  <xsd:schema xmlns:xsd="http://www.w3.org/2001/XMLSchema" xmlns:xs="http://www.w3.org/2001/XMLSchema" xmlns:p="http://schemas.microsoft.com/office/2006/metadata/properties" xmlns:ns3="44e1e6d0-fd79-4755-b6ac-b77e09db51d5" xmlns:ns4="f888271a-03a7-413b-9a56-2c2cd6eac586" targetNamespace="http://schemas.microsoft.com/office/2006/metadata/properties" ma:root="true" ma:fieldsID="f82799e0580799409f58c80acf760350" ns3:_="" ns4:_="">
    <xsd:import namespace="44e1e6d0-fd79-4755-b6ac-b77e09db51d5"/>
    <xsd:import namespace="f888271a-03a7-413b-9a56-2c2cd6eac5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1e6d0-fd79-4755-b6ac-b77e09db5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8271a-03a7-413b-9a56-2c2cd6eac5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9257B-E8C5-4460-9B53-2D81C596A0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A3CBDA-3A1E-4E5D-83AD-3A0FE2850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CFD6C-2E8C-4257-A6D4-26DD3A4F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e1e6d0-fd79-4755-b6ac-b77e09db51d5"/>
    <ds:schemaRef ds:uri="f888271a-03a7-413b-9a56-2c2cd6eac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BS</vt:lpstr>
      <vt:lpstr>IS</vt:lpstr>
      <vt:lpstr>CF</vt:lpstr>
      <vt:lpstr>Consolidated Results</vt:lpstr>
      <vt:lpstr>Shopping Malls</vt:lpstr>
      <vt:lpstr>Offices</vt:lpstr>
      <vt:lpstr>Sales &amp; Developments</vt:lpstr>
      <vt:lpstr>Hotels</vt:lpstr>
      <vt:lpstr>Corporate</vt:lpstr>
      <vt:lpstr>Israel Business Center</vt:lpstr>
      <vt:lpstr>EBITDA by Business Center</vt:lpstr>
      <vt:lpstr>Consolidated IS Reconciliation</vt:lpstr>
      <vt:lpstr>Summary FS</vt:lpstr>
      <vt:lpstr>EBITDA Reconciliation</vt:lpstr>
      <vt:lpstr>IS!OLE_LINK15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Sternheim</dc:creator>
  <cp:lastModifiedBy>Amalia Sternheim</cp:lastModifiedBy>
  <dcterms:created xsi:type="dcterms:W3CDTF">2020-02-18T12:46:17Z</dcterms:created>
  <dcterms:modified xsi:type="dcterms:W3CDTF">2020-10-02T17:12:14Z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0x0101003EF93B5D32D79A4B9FAAA6FB4C2C644B</vt:lpwstr>
  </property>
</Properties>
</file>