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Balances y Press Releases\IRSA\FY 23 IRSA\IIIQ23\Earnings y Short Press Release\"/>
    </mc:Choice>
  </mc:AlternateContent>
  <xr:revisionPtr revIDLastSave="0" documentId="13_ncr:1_{8B249F88-1E94-429F-929C-16C6DA59ADD5}" xr6:coauthVersionLast="47" xr6:coauthVersionMax="47" xr10:uidLastSave="{00000000-0000-0000-0000-000000000000}"/>
  <bookViews>
    <workbookView xWindow="20370" yWindow="-120" windowWidth="25440" windowHeight="15390" tabRatio="891" xr2:uid="{5E92E733-D688-4201-A28F-6D597095AF7B}"/>
  </bookViews>
  <sheets>
    <sheet name="Portfolio - Shoppings" sheetId="17" r:id="rId1"/>
    <sheet name="Portfolio - Offices" sheetId="18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Summary FS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'Summary FS'!#REF!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IS!$B$4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7" l="1"/>
  <c r="G8" i="7"/>
  <c r="G9" i="7"/>
  <c r="G10" i="7"/>
  <c r="G11" i="7"/>
  <c r="G12" i="7"/>
  <c r="G13" i="7"/>
  <c r="G14" i="7"/>
  <c r="G6" i="7"/>
  <c r="G5" i="7"/>
  <c r="H9" i="5"/>
  <c r="H7" i="5"/>
  <c r="H10" i="14"/>
  <c r="H9" i="14"/>
  <c r="H8" i="14"/>
  <c r="H7" i="14"/>
  <c r="H6" i="14"/>
  <c r="H5" i="14"/>
  <c r="E6" i="14"/>
  <c r="E7" i="14"/>
  <c r="E8" i="14"/>
  <c r="E9" i="14"/>
  <c r="E10" i="14"/>
  <c r="E5" i="14"/>
  <c r="H11" i="6"/>
  <c r="H10" i="6"/>
  <c r="H9" i="6"/>
  <c r="H8" i="6"/>
  <c r="H7" i="6"/>
  <c r="H6" i="6"/>
  <c r="H5" i="6"/>
  <c r="E6" i="6"/>
  <c r="E7" i="6"/>
  <c r="E8" i="6"/>
  <c r="E9" i="6"/>
  <c r="E10" i="6"/>
  <c r="E11" i="6"/>
  <c r="E5" i="6"/>
  <c r="H8" i="13"/>
  <c r="H7" i="13"/>
  <c r="H6" i="13"/>
  <c r="H5" i="13"/>
  <c r="E6" i="13"/>
  <c r="E7" i="13"/>
  <c r="E8" i="13"/>
  <c r="E5" i="13"/>
  <c r="H6" i="5"/>
  <c r="H10" i="5"/>
  <c r="H8" i="5"/>
  <c r="H5" i="5"/>
  <c r="E10" i="5"/>
  <c r="E8" i="5"/>
  <c r="E5" i="5"/>
  <c r="G59" i="2"/>
  <c r="F59" i="2"/>
  <c r="H59" i="2" s="1"/>
  <c r="D59" i="2"/>
  <c r="C59" i="2"/>
  <c r="G57" i="2"/>
  <c r="F57" i="2"/>
  <c r="D57" i="2"/>
  <c r="C57" i="2"/>
  <c r="H58" i="2"/>
  <c r="H57" i="2"/>
  <c r="H56" i="2"/>
  <c r="H55" i="2"/>
  <c r="H54" i="2"/>
  <c r="H53" i="2"/>
  <c r="H52" i="2"/>
  <c r="H51" i="2"/>
  <c r="H50" i="2"/>
  <c r="H49" i="2"/>
  <c r="H48" i="2"/>
  <c r="E49" i="2"/>
  <c r="E51" i="2"/>
  <c r="E52" i="2"/>
  <c r="E53" i="2"/>
  <c r="E54" i="2"/>
  <c r="E55" i="2"/>
  <c r="E56" i="2"/>
  <c r="E57" i="2"/>
  <c r="E58" i="2"/>
  <c r="E48" i="2"/>
  <c r="D30" i="2"/>
  <c r="G50" i="2"/>
  <c r="F50" i="2"/>
  <c r="D50" i="2"/>
  <c r="E50" i="2" s="1"/>
  <c r="C50" i="2"/>
  <c r="G43" i="2"/>
  <c r="F43" i="2"/>
  <c r="H43" i="2" s="1"/>
  <c r="H42" i="2"/>
  <c r="H41" i="2"/>
  <c r="H40" i="2"/>
  <c r="H39" i="2"/>
  <c r="H38" i="2"/>
  <c r="H37" i="2"/>
  <c r="H36" i="2"/>
  <c r="E37" i="2"/>
  <c r="E38" i="2"/>
  <c r="E39" i="2"/>
  <c r="E40" i="2"/>
  <c r="E41" i="2"/>
  <c r="E42" i="2"/>
  <c r="E36" i="2"/>
  <c r="D43" i="2"/>
  <c r="C43" i="2"/>
  <c r="H29" i="2"/>
  <c r="H28" i="2"/>
  <c r="H27" i="2"/>
  <c r="H26" i="2"/>
  <c r="H25" i="2"/>
  <c r="H24" i="2"/>
  <c r="H23" i="2"/>
  <c r="H22" i="2"/>
  <c r="H21" i="2"/>
  <c r="H19" i="2"/>
  <c r="H18" i="2"/>
  <c r="H17" i="2"/>
  <c r="H16" i="2"/>
  <c r="H15" i="2"/>
  <c r="G30" i="2"/>
  <c r="F30" i="2"/>
  <c r="E16" i="2"/>
  <c r="E17" i="2"/>
  <c r="E18" i="2"/>
  <c r="E19" i="2"/>
  <c r="E21" i="2"/>
  <c r="E22" i="2"/>
  <c r="E23" i="2"/>
  <c r="E24" i="2"/>
  <c r="E25" i="2"/>
  <c r="E26" i="2"/>
  <c r="E27" i="2"/>
  <c r="E28" i="2"/>
  <c r="E29" i="2"/>
  <c r="E15" i="2"/>
  <c r="C30" i="2"/>
  <c r="E30" i="2" s="1"/>
  <c r="H10" i="2"/>
  <c r="H8" i="2"/>
  <c r="H6" i="2"/>
  <c r="H5" i="2"/>
  <c r="E6" i="2"/>
  <c r="E8" i="2"/>
  <c r="E9" i="2"/>
  <c r="E10" i="2"/>
  <c r="E5" i="2"/>
  <c r="H6" i="1"/>
  <c r="H7" i="1"/>
  <c r="H8" i="1"/>
  <c r="H9" i="1"/>
  <c r="H10" i="1"/>
  <c r="H11" i="1"/>
  <c r="H12" i="1"/>
  <c r="H5" i="1"/>
  <c r="E8" i="1"/>
  <c r="E10" i="1"/>
  <c r="E5" i="1"/>
  <c r="D43" i="12"/>
  <c r="D39" i="12"/>
  <c r="D38" i="12"/>
  <c r="D26" i="12"/>
  <c r="C9" i="12"/>
  <c r="C28" i="11"/>
  <c r="D15" i="11"/>
  <c r="F15" i="11"/>
  <c r="G15" i="11"/>
  <c r="C15" i="11"/>
  <c r="C52" i="10"/>
  <c r="AC60" i="17"/>
  <c r="AC28" i="18"/>
  <c r="AC29" i="18"/>
  <c r="AC15" i="18"/>
  <c r="AC16" i="18"/>
  <c r="AB29" i="18"/>
  <c r="AB28" i="18"/>
  <c r="AB16" i="18"/>
  <c r="AB15" i="18"/>
  <c r="AB13" i="18"/>
  <c r="AC13" i="18"/>
  <c r="AC42" i="17"/>
  <c r="AC43" i="17"/>
  <c r="AC22" i="17"/>
  <c r="AC23" i="17"/>
  <c r="E43" i="2" l="1"/>
  <c r="H30" i="2"/>
  <c r="E59" i="2"/>
  <c r="C43" i="12"/>
  <c r="C39" i="12"/>
  <c r="C38" i="12"/>
  <c r="C26" i="12"/>
  <c r="D9" i="12"/>
  <c r="D28" i="11"/>
  <c r="F28" i="11"/>
  <c r="G28" i="11"/>
  <c r="G23" i="11"/>
  <c r="G29" i="11" s="1"/>
  <c r="D21" i="11"/>
  <c r="D23" i="11" s="1"/>
  <c r="D29" i="11" s="1"/>
  <c r="F21" i="11"/>
  <c r="F23" i="11" s="1"/>
  <c r="F29" i="11" s="1"/>
  <c r="G21" i="11"/>
  <c r="C21" i="11"/>
  <c r="C23" i="11" s="1"/>
  <c r="C29" i="11" s="1"/>
  <c r="D20" i="11"/>
  <c r="F20" i="11"/>
  <c r="G20" i="11"/>
  <c r="C20" i="11"/>
  <c r="G13" i="11"/>
  <c r="D13" i="11"/>
  <c r="C13" i="11"/>
  <c r="D50" i="10"/>
  <c r="D51" i="10" s="1"/>
  <c r="D52" i="10" s="1"/>
  <c r="C50" i="10"/>
  <c r="C51" i="10" s="1"/>
  <c r="D41" i="10"/>
  <c r="C41" i="10"/>
  <c r="D32" i="10"/>
  <c r="C32" i="10"/>
  <c r="D28" i="10"/>
  <c r="D27" i="10"/>
  <c r="C27" i="10"/>
  <c r="D18" i="10"/>
  <c r="C18" i="10"/>
  <c r="C28" i="10" s="1"/>
  <c r="G8" i="11" l="1"/>
  <c r="F8" i="11"/>
  <c r="F13" i="11" s="1"/>
  <c r="D8" i="11"/>
  <c r="C8" i="11"/>
  <c r="C6" i="9"/>
  <c r="C19" i="8"/>
  <c r="H12" i="16"/>
  <c r="C12" i="16"/>
  <c r="D12" i="16"/>
  <c r="E12" i="16"/>
  <c r="E13" i="16" s="1"/>
  <c r="F12" i="16"/>
  <c r="F13" i="16" s="1"/>
  <c r="G12" i="16"/>
  <c r="D13" i="16"/>
  <c r="G13" i="16"/>
  <c r="C7" i="16"/>
  <c r="D32" i="8"/>
  <c r="AC20" i="17"/>
  <c r="C18" i="9"/>
  <c r="D6" i="9"/>
  <c r="K57" i="8"/>
  <c r="L57" i="8" s="1"/>
  <c r="K63" i="8"/>
  <c r="K58" i="8"/>
  <c r="I57" i="8"/>
  <c r="J57" i="8" s="1"/>
  <c r="I63" i="8"/>
  <c r="I58" i="8"/>
  <c r="G57" i="8"/>
  <c r="G63" i="8"/>
  <c r="G58" i="8"/>
  <c r="C48" i="8"/>
  <c r="D48" i="8"/>
  <c r="E51" i="8"/>
  <c r="E45" i="8"/>
  <c r="F45" i="8"/>
  <c r="F51" i="8" s="1"/>
  <c r="G45" i="8"/>
  <c r="G51" i="8" s="1"/>
  <c r="C32" i="8"/>
  <c r="D36" i="8"/>
  <c r="D37" i="8"/>
  <c r="C37" i="8"/>
  <c r="C36" i="8"/>
  <c r="E26" i="8"/>
  <c r="F26" i="8"/>
  <c r="G26" i="8"/>
  <c r="E21" i="8"/>
  <c r="F21" i="8"/>
  <c r="G21" i="8"/>
  <c r="D19" i="8"/>
  <c r="E13" i="8"/>
  <c r="G61" i="8" s="1"/>
  <c r="F13" i="8"/>
  <c r="I61" i="8" s="1"/>
  <c r="G13" i="8"/>
  <c r="K61" i="8" s="1"/>
  <c r="E10" i="8"/>
  <c r="G60" i="8" s="1"/>
  <c r="F10" i="8"/>
  <c r="I60" i="8" s="1"/>
  <c r="G10" i="8"/>
  <c r="K60" i="8" s="1"/>
  <c r="E7" i="8"/>
  <c r="G64" i="8" s="1"/>
  <c r="F7" i="8"/>
  <c r="I64" i="8" s="1"/>
  <c r="J63" i="8" s="1"/>
  <c r="G7" i="8"/>
  <c r="K64" i="8" s="1"/>
  <c r="H7" i="16"/>
  <c r="D7" i="16"/>
  <c r="E7" i="16"/>
  <c r="F7" i="16"/>
  <c r="G7" i="16"/>
  <c r="F27" i="8" l="1"/>
  <c r="F29" i="8" s="1"/>
  <c r="F31" i="8" s="1"/>
  <c r="F33" i="8" s="1"/>
  <c r="H57" i="8"/>
  <c r="H63" i="8"/>
  <c r="L63" i="8"/>
  <c r="L60" i="8"/>
  <c r="J60" i="8"/>
  <c r="H60" i="8"/>
  <c r="H13" i="16"/>
  <c r="E27" i="8"/>
  <c r="E29" i="8" s="1"/>
  <c r="E31" i="8" s="1"/>
  <c r="G14" i="8"/>
  <c r="G27" i="8"/>
  <c r="G29" i="8" s="1"/>
  <c r="G31" i="8" s="1"/>
  <c r="F14" i="8"/>
  <c r="E14" i="8"/>
  <c r="I66" i="8" l="1"/>
  <c r="J66" i="8" s="1"/>
  <c r="G33" i="8"/>
  <c r="K66" i="8"/>
  <c r="L66" i="8" s="1"/>
  <c r="E33" i="8"/>
  <c r="G66" i="8"/>
  <c r="H66" i="8" s="1"/>
  <c r="AB60" i="17"/>
  <c r="AB43" i="17"/>
  <c r="AB42" i="17"/>
  <c r="AB23" i="17"/>
  <c r="AB22" i="17"/>
  <c r="AB20" i="17"/>
  <c r="D13" i="8"/>
  <c r="D10" i="8"/>
  <c r="D7" i="8"/>
  <c r="E7" i="7"/>
  <c r="E12" i="7" s="1"/>
  <c r="E14" i="7" s="1"/>
  <c r="D7" i="7"/>
  <c r="D12" i="7" s="1"/>
  <c r="D14" i="7" s="1"/>
  <c r="C7" i="7"/>
  <c r="C12" i="7" s="1"/>
  <c r="C14" i="7" s="1"/>
  <c r="D14" i="8" l="1"/>
  <c r="AA29" i="18"/>
  <c r="AA28" i="18"/>
  <c r="AA16" i="18"/>
  <c r="AA15" i="18"/>
  <c r="AA13" i="18"/>
  <c r="AA60" i="17"/>
  <c r="AA43" i="17"/>
  <c r="AA42" i="17"/>
  <c r="AA23" i="17"/>
  <c r="AA22" i="17"/>
  <c r="AA20" i="17"/>
  <c r="D53" i="9"/>
  <c r="C53" i="9"/>
  <c r="E63" i="8" l="1"/>
  <c r="E58" i="8"/>
  <c r="E57" i="8"/>
  <c r="F57" i="8" l="1"/>
  <c r="Z29" i="18" l="1"/>
  <c r="Z28" i="18"/>
  <c r="Z16" i="18"/>
  <c r="Z15" i="18"/>
  <c r="Z13" i="18"/>
  <c r="Z60" i="17"/>
  <c r="Z43" i="17"/>
  <c r="Z42" i="17"/>
  <c r="Z23" i="17"/>
  <c r="Z22" i="17"/>
  <c r="Z20" i="17"/>
  <c r="Y29" i="18"/>
  <c r="Y28" i="18"/>
  <c r="Y16" i="18"/>
  <c r="Y15" i="18"/>
  <c r="Y13" i="18"/>
  <c r="Y60" i="17"/>
  <c r="Y43" i="17"/>
  <c r="Y42" i="17"/>
  <c r="Y23" i="17"/>
  <c r="Y22" i="17"/>
  <c r="Y20" i="17"/>
  <c r="D12" i="9" l="1"/>
  <c r="C12" i="9"/>
  <c r="D50" i="8"/>
  <c r="C50" i="8"/>
  <c r="X29" i="18" l="1"/>
  <c r="X28" i="18"/>
  <c r="X16" i="18"/>
  <c r="X15" i="18"/>
  <c r="X13" i="18"/>
  <c r="X60" i="17"/>
  <c r="X43" i="17"/>
  <c r="X42" i="17"/>
  <c r="X23" i="17"/>
  <c r="X22" i="17"/>
  <c r="X20" i="17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E13" i="18"/>
  <c r="D13" i="18"/>
  <c r="C13" i="18"/>
  <c r="I10" i="18"/>
  <c r="I13" i="18" s="1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H10" i="18" l="1"/>
  <c r="H13" i="18" l="1"/>
  <c r="G10" i="18"/>
  <c r="G13" i="18" l="1"/>
  <c r="F10" i="18"/>
  <c r="F13" i="18" s="1"/>
  <c r="D18" i="9" l="1"/>
  <c r="C20" i="8" l="1"/>
  <c r="D20" i="8"/>
  <c r="C22" i="8"/>
  <c r="D22" i="8"/>
  <c r="C23" i="8"/>
  <c r="D23" i="8"/>
  <c r="C24" i="8"/>
  <c r="D24" i="8"/>
  <c r="C25" i="8"/>
  <c r="D25" i="8"/>
  <c r="C28" i="8"/>
  <c r="D28" i="8"/>
  <c r="C46" i="8"/>
  <c r="D46" i="8"/>
  <c r="C10" i="8" l="1"/>
  <c r="D26" i="8"/>
  <c r="C26" i="8"/>
  <c r="E60" i="8"/>
  <c r="C60" i="8" l="1"/>
  <c r="D44" i="8"/>
  <c r="C44" i="8"/>
  <c r="D43" i="8"/>
  <c r="C43" i="8"/>
  <c r="D42" i="8"/>
  <c r="C42" i="8"/>
  <c r="C57" i="8" l="1"/>
  <c r="C58" i="8"/>
  <c r="C63" i="8"/>
  <c r="D21" i="8"/>
  <c r="D27" i="8" s="1"/>
  <c r="D29" i="8" s="1"/>
  <c r="D28" i="9"/>
  <c r="D32" i="9" s="1"/>
  <c r="C21" i="8"/>
  <c r="C27" i="8" s="1"/>
  <c r="C29" i="8" s="1"/>
  <c r="C28" i="9"/>
  <c r="C32" i="9" s="1"/>
  <c r="E64" i="8"/>
  <c r="F63" i="8" s="1"/>
  <c r="D45" i="8"/>
  <c r="D51" i="8" s="1"/>
  <c r="C45" i="8"/>
  <c r="C51" i="8" s="1"/>
  <c r="E61" i="8"/>
  <c r="F60" i="8" s="1"/>
  <c r="C13" i="8"/>
  <c r="C7" i="8"/>
  <c r="C11" i="9"/>
  <c r="D11" i="9"/>
  <c r="D31" i="8" l="1"/>
  <c r="C31" i="8"/>
  <c r="D57" i="8"/>
  <c r="C61" i="8"/>
  <c r="D60" i="8" s="1"/>
  <c r="C64" i="8"/>
  <c r="D63" i="8" s="1"/>
  <c r="D20" i="9"/>
  <c r="C20" i="9"/>
  <c r="C14" i="8"/>
  <c r="C33" i="8" l="1"/>
  <c r="C66" i="8"/>
  <c r="D66" i="8" s="1"/>
  <c r="D33" i="8"/>
  <c r="E66" i="8"/>
  <c r="F66" i="8" s="1"/>
  <c r="D21" i="9"/>
  <c r="C21" i="9"/>
</calcChain>
</file>

<file path=xl/sharedStrings.xml><?xml version="1.0" encoding="utf-8"?>
<sst xmlns="http://schemas.openxmlformats.org/spreadsheetml/2006/main" count="718" uniqueCount="371">
  <si>
    <t>Alto Palermo</t>
  </si>
  <si>
    <t>Abasto Shopping</t>
  </si>
  <si>
    <t>Alto Avellaneda</t>
  </si>
  <si>
    <t>Alcorta Shopping</t>
  </si>
  <si>
    <t>Patio Bullrich</t>
  </si>
  <si>
    <t>-</t>
  </si>
  <si>
    <t>Soleil</t>
  </si>
  <si>
    <t>Distrito Arcos</t>
  </si>
  <si>
    <t>Alto Noa Shopping</t>
  </si>
  <si>
    <t>Alto Rosario Shopping</t>
  </si>
  <si>
    <t>Mendoza Plaza Shopping</t>
  </si>
  <si>
    <t>Córdoba Shopping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</si>
  <si>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</si>
  <si>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</si>
  <si>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</si>
  <si>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</si>
  <si>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</si>
  <si>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</si>
  <si>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</si>
  <si>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</si>
  <si>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</si>
  <si>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</si>
  <si>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</si>
  <si>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</si>
  <si>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Income tax and MPIT credit 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</si>
  <si>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</si>
  <si>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</si>
  <si>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</si>
  <si>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</si>
  <si>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</si>
  <si>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</si>
  <si>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</si>
  <si>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</si>
  <si>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</si>
  <si>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</si>
  <si>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</si>
  <si>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</si>
  <si>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</si>
  <si>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</si>
  <si>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</si>
  <si>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</si>
  <si>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</si>
  <si>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</si>
  <si>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</si>
  <si>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</si>
  <si>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</si>
  <si>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</si>
  <si>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</si>
  <si>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Income tax and MPIT liabilities 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</si>
  <si>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</si>
  <si>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</si>
  <si>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</si>
  <si>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</si>
  <si>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</si>
  <si>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</si>
  <si>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</si>
  <si>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</si>
  <si>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 xml:space="preserve">Other operating results, net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</si>
  <si>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</si>
  <si>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</si>
  <si>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</si>
  <si>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</si>
  <si>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</si>
  <si>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Financial results, net </t>
  </si>
  <si>
    <t>Other comprehensive income:</t>
  </si>
  <si>
    <t xml:space="preserve">Items that may be reclassified subsequently to profit or loss: </t>
  </si>
  <si>
    <t xml:space="preserve">Currency translation adjustment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</si>
  <si>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</si>
  <si>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</si>
  <si>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</si>
  <si>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</si>
  <si>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</si>
  <si>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</si>
  <si>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Contributions and issuance of capital in associates and joint ventures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</si>
  <si>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</si>
  <si>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</si>
  <si>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</si>
  <si>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</si>
  <si>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</si>
  <si>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</si>
  <si>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Cash and cash equivalents at beginning of period</t>
  </si>
  <si>
    <t>Cash and cash equivalents at end of period</t>
  </si>
  <si>
    <t>Consolidated Results</t>
  </si>
  <si>
    <t>(in millions of ARS)</t>
  </si>
  <si>
    <t>YoY Var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</si>
  <si>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</si>
  <si>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</si>
  <si>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</si>
  <si>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</si>
  <si>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</si>
  <si>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(per Type of Business. in ARS million)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</si>
  <si>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</si>
  <si>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</si>
  <si>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</si>
  <si>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</si>
  <si>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</si>
  <si>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</si>
  <si>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</si>
  <si>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</si>
  <si>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</si>
  <si>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</si>
  <si>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</si>
  <si>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</si>
  <si>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</si>
  <si>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</si>
  <si>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</si>
  <si>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</si>
  <si>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</si>
  <si>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</si>
  <si>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</si>
  <si>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</si>
  <si>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</si>
  <si>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</si>
  <si>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Net loss from fair value adjustment of investment properties</t>
  </si>
  <si>
    <t>General and administrative expenses</t>
  </si>
  <si>
    <t>Selling expenses</t>
  </si>
  <si>
    <t>*Includes Puerto Retiro, CYRSA, Nuevo Puerto Santa Fe and Quality (San Martín plot).</t>
  </si>
  <si>
    <t>Summarized Comparative Consolidated Balance Sheet</t>
  </si>
  <si>
    <r>
      <t>(in ARS million)</t>
    </r>
    <r>
      <rPr>
        <sz val="8"/>
        <color rgb="FFFFFFFF"/>
        <rFont val="Arial"/>
        <family val="2"/>
      </rPr>
      <t> </t>
    </r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</si>
  <si>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</si>
  <si>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</si>
  <si>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</si>
  <si>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</si>
  <si>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</si>
  <si>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</si>
  <si>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</si>
  <si>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r>
      <t> </t>
    </r>
    <r>
      <rPr>
        <i/>
        <sz val="8"/>
        <color rgb="FFFFFFFF"/>
        <rFont val="Arial"/>
        <family val="2"/>
      </rPr>
      <t>(in ARS million)</t>
    </r>
    <r>
      <rPr>
        <sz val="8"/>
        <color rgb="FFFFFFFF"/>
        <rFont val="Arial"/>
        <family val="2"/>
      </rPr>
      <t> </t>
    </r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</si>
  <si>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</si>
  <si>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</si>
  <si>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</si>
  <si>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</si>
  <si>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</si>
  <si>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</si>
  <si>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</si>
  <si>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</si>
  <si>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Net cash generated from investing activities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</si>
  <si>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</si>
  <si>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</si>
  <si>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</si>
  <si>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</si>
  <si>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</si>
  <si>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</si>
  <si>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</si>
  <si>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</si>
  <si>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</si>
  <si>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</si>
  <si>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</si>
  <si>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</si>
  <si>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</si>
  <si>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</si>
  <si>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</si>
  <si>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</si>
  <si>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</si>
  <si>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</si>
  <si>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</si>
  <si>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Fair value gains of financial assets and liabilities at fair value through profit or loss</t>
  </si>
  <si>
    <t>Other financial costs/income</t>
  </si>
  <si>
    <t>Adjusted EBITDA (unaudited) </t>
  </si>
  <si>
    <r>
      <t>Adjusted EBITDA Margin (unaudited)</t>
    </r>
    <r>
      <rPr>
        <b/>
        <vertAlign val="superscript"/>
        <sz val="8"/>
        <color rgb="FF000000"/>
        <rFont val="Arial"/>
        <family val="2"/>
      </rPr>
      <t>(1)</t>
    </r>
  </si>
  <si>
    <t>(1) Adjusted EBITDA margin is calculated as Adjusted EBITDA, divided by revenue from sales, rents and services.</t>
  </si>
  <si>
    <t>Acquisition and improvements of investment properties</t>
  </si>
  <si>
    <t>Dot Baires Shopping</t>
  </si>
  <si>
    <t>Net cash used in financing activities</t>
  </si>
  <si>
    <t>(In ARS million)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</si>
  <si>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</si>
  <si>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</si>
  <si>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</si>
  <si>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</si>
  <si>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</si>
  <si>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</si>
  <si>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</si>
  <si>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</si>
  <si>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</si>
  <si>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(per Shopping Mall in ARS million)</t>
  </si>
  <si>
    <t>Total Rent</t>
  </si>
  <si>
    <t>Revenues from non-traditional advertising</t>
  </si>
  <si>
    <t>Admission rights</t>
  </si>
  <si>
    <t>Expenses and Collective Promotion Funds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</si>
  <si>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</si>
  <si>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</si>
  <si>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</si>
  <si>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</si>
  <si>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</si>
  <si>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Result from derivative financial instruments </t>
  </si>
  <si>
    <t>Adjusted EBITDA</t>
  </si>
  <si>
    <t xml:space="preserve">Contingent Rent </t>
  </si>
  <si>
    <t>Parking fees</t>
  </si>
  <si>
    <t>Share of (loss) / profit of associates and joint ventures</t>
  </si>
  <si>
    <t>Total other comprehensive loss for the period</t>
  </si>
  <si>
    <t>IQ 22</t>
  </si>
  <si>
    <t>IQ 21</t>
  </si>
  <si>
    <t>IQ 20</t>
  </si>
  <si>
    <t>Base Rent</t>
  </si>
  <si>
    <t>Subtotal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</si>
  <si>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</si>
  <si>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</si>
  <si>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</si>
  <si>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</si>
  <si>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</si>
  <si>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</si>
  <si>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</si>
  <si>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</si>
  <si>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</si>
  <si>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</si>
  <si>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</si>
  <si>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</si>
  <si>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</si>
  <si>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</si>
  <si>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</si>
  <si>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</si>
  <si>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</si>
  <si>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</si>
  <si>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</si>
  <si>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</si>
  <si>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</si>
  <si>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</si>
  <si>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</si>
  <si>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</si>
  <si>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</si>
  <si>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</si>
  <si>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</si>
  <si>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</si>
  <si>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</si>
  <si>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</si>
  <si>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</si>
  <si>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</si>
  <si>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</si>
  <si>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</si>
  <si>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</si>
  <si>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</si>
  <si>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</si>
  <si>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</si>
  <si>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</si>
  <si>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</si>
  <si>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</si>
  <si>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</si>
  <si>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</si>
  <si>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</si>
  <si>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</si>
  <si>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</si>
  <si>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</si>
  <si>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</si>
  <si>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</si>
  <si>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</si>
  <si>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</si>
  <si>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</si>
  <si>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</si>
  <si>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</si>
  <si>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Rent (USD/sqm)
per Building</t>
  </si>
  <si>
    <t>Average</t>
  </si>
  <si>
    <t>Occupancy (%)
per Building</t>
  </si>
  <si>
    <t>IIQ 22</t>
  </si>
  <si>
    <t>Profit/ (loss) before income tax</t>
  </si>
  <si>
    <t>Profit/ (loss) for the period attributable to:</t>
  </si>
  <si>
    <t>Total comprehensive income/ (loss) attributable to:</t>
  </si>
  <si>
    <t>Profit / (loss) per share attributable to equity holders of the parent: (i)</t>
  </si>
  <si>
    <t>Dividends collected from associates and joint ventures</t>
  </si>
  <si>
    <t>Proceeds from loans granted</t>
  </si>
  <si>
    <t>Payment of borrowings to related parties</t>
  </si>
  <si>
    <t>Net gain from fair value adjustment of investment properties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</si>
  <si>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</si>
  <si>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</si>
  <si>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</si>
  <si>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</si>
  <si>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</si>
  <si>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</si>
  <si>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</si>
  <si>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06.30.2022</t>
  </si>
  <si>
    <t>Others Segment’s Financial Indicators</t>
  </si>
  <si>
    <t>Net realized results from fair value adjustment on investment properties</t>
  </si>
  <si>
    <t>Net result from fair value adjustment on investment properties, PP&amp;E e inventories</t>
  </si>
  <si>
    <t>Total comprehensive result for the period</t>
  </si>
  <si>
    <t>Profitability</t>
  </si>
  <si>
    <t>RESULT OF THE PERIOD</t>
  </si>
  <si>
    <t>AVERAGE SHAREHOLDERS' EQUITY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</si>
  <si>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</si>
  <si>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</si>
  <si>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</si>
  <si>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</si>
  <si>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Foreign exchange, net </t>
  </si>
  <si>
    <t>Results from derivative financial instruments </t>
  </si>
  <si>
    <t>Results of financial assets and liabilities at fair value through profit or loss</t>
  </si>
  <si>
    <t>Other financial costs </t>
  </si>
  <si>
    <t>Deferred income tax </t>
  </si>
  <si>
    <t>Non-controlling interest related to PAMSA’s fair value</t>
  </si>
  <si>
    <t>Results of associates and joint ventures</t>
  </si>
  <si>
    <t>Adjusted FFO</t>
  </si>
  <si>
    <t>GLA (sqm)
per Shopping</t>
  </si>
  <si>
    <t>Occupancy
per Shopping</t>
  </si>
  <si>
    <t>Stores (#)
per Shopping</t>
  </si>
  <si>
    <t>IQ 23</t>
  </si>
  <si>
    <t>Payment of derivative financial instruments</t>
  </si>
  <si>
    <t>Payment of short-term loans, net</t>
  </si>
  <si>
    <t>Proceeds from warrants exercise</t>
  </si>
  <si>
    <t>Payment of lease liabilities</t>
  </si>
  <si>
    <t>Net (decrease) / increase in cash and cash equivalents</t>
  </si>
  <si>
    <t xml:space="preserve">Department Store </t>
  </si>
  <si>
    <t>Clothes and footwear</t>
  </si>
  <si>
    <t>Home and decoration</t>
  </si>
  <si>
    <t>Restaurants</t>
  </si>
  <si>
    <t>Home Appliances</t>
  </si>
  <si>
    <t>IIQ 23</t>
  </si>
  <si>
    <t xml:space="preserve">Income tax credit </t>
  </si>
  <si>
    <t>Three month</t>
  </si>
  <si>
    <t>Net gain / (loss) from fair value adjustment of investment properties</t>
  </si>
  <si>
    <t>(Loss) / profit from operations</t>
  </si>
  <si>
    <t>(Loss) / income before financial results and income tax</t>
  </si>
  <si>
    <t>(Loss) / profit for the period</t>
  </si>
  <si>
    <t>Revaluation surplus</t>
  </si>
  <si>
    <t>Other comprehensive (loss) / income for the period from continuing operations</t>
  </si>
  <si>
    <t>Net cash generated from operations before income tax paid</t>
  </si>
  <si>
    <t>Income tax paid</t>
  </si>
  <si>
    <t>Proceeds from sales of property, plant and equipment</t>
  </si>
  <si>
    <t>Interest collected</t>
  </si>
  <si>
    <t>Proceeds from sales of intangible assets</t>
  </si>
  <si>
    <t>Dividends paid</t>
  </si>
  <si>
    <t xml:space="preserve">Repurchase of treasury shares </t>
  </si>
  <si>
    <t>Foreign exchange (loss) / gain on cash and changes in fair value for cash equivalents</t>
  </si>
  <si>
    <t>Profit from operations</t>
  </si>
  <si>
    <t>Loss from operations before financing and taxation</t>
  </si>
  <si>
    <t>Financial results, net</t>
  </si>
  <si>
    <t>Results before income tax</t>
  </si>
  <si>
    <t>Result for the period from continued operations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</si>
  <si>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</si>
  <si>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</si>
  <si>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</si>
  <si>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</si>
  <si>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Cash and cash equivalents reclassified to held for sale</t>
  </si>
  <si>
    <t>99.3%</t>
  </si>
  <si>
    <t>98.7%</t>
  </si>
  <si>
    <t>92.2%</t>
  </si>
  <si>
    <t>96.1%</t>
  </si>
  <si>
    <t>92.1%</t>
  </si>
  <si>
    <t>97.8%</t>
  </si>
  <si>
    <t>99.6%</t>
  </si>
  <si>
    <t>98.1%</t>
  </si>
  <si>
    <t>97.1%</t>
  </si>
  <si>
    <t>95.8%</t>
  </si>
  <si>
    <t>98.6%</t>
  </si>
  <si>
    <t>96.9%</t>
  </si>
  <si>
    <t>97.3%</t>
  </si>
  <si>
    <t>96.8%</t>
  </si>
  <si>
    <t>51.6%</t>
  </si>
  <si>
    <t>94.6%</t>
  </si>
  <si>
    <t>39.2%</t>
  </si>
  <si>
    <t>Unaudited Condensed Interim Consolidated Statements of Financial Position
as of March 31, 2023 and June 30, 2022</t>
  </si>
  <si>
    <t>03.31.2022</t>
  </si>
  <si>
    <t>Unaudited Condensed Interim Consolidated Statements of Income and Other Comprehensive Income 
for the nine and three-month periods ended March 31, 2023 and 2022</t>
  </si>
  <si>
    <t>Nine month</t>
  </si>
  <si>
    <t>03.31.2023</t>
  </si>
  <si>
    <t>38.44</t>
  </si>
  <si>
    <t>31.49</t>
  </si>
  <si>
    <t>15.49</t>
  </si>
  <si>
    <t>(43.91)</t>
  </si>
  <si>
    <t>34.46</t>
  </si>
  <si>
    <t>28.60</t>
  </si>
  <si>
    <t>13.89</t>
  </si>
  <si>
    <t>Unaudited Condensed Interim Consolidated Statements of Cash Flows
for the nine-month period ended March 31, 2023 and 2022</t>
  </si>
  <si>
    <t>Prepayment for investment property purchases</t>
  </si>
  <si>
    <t>Increase in loans granted to related parties</t>
  </si>
  <si>
    <t>Borrowings, issuance and placement of non-convertible notes</t>
  </si>
  <si>
    <t>IIIQ 23</t>
  </si>
  <si>
    <t>9M 23</t>
  </si>
  <si>
    <t>9M 22</t>
  </si>
  <si>
    <t xml:space="preserve">Total </t>
  </si>
  <si>
    <t>EBITDA by Segment (ARS million)</t>
  </si>
  <si>
    <t>03.31.2021</t>
  </si>
  <si>
    <t>03.31.2020</t>
  </si>
  <si>
    <t>03.31.2019</t>
  </si>
  <si>
    <t>29.02</t>
  </si>
  <si>
    <t>For the nine-month period ended March 31 (in ARS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</si>
</sst>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_-;\-* #,##0.0_-;_-* &quot;-&quot;??_-;_-@_-"/>
    <numFmt numFmtId="170" formatCode="_ * #,##0.000_ ;_ * \-#,##0.000_ ;_ * &quot;-&quot;??_ ;_ @_ "/>
    <numFmt numFmtId="171" formatCode="_-* #,##0.000_-;\-* #,##0.000_-;_-* &quot;-&quot;??_-;_-@_-"/>
  </numFmts>
  <fonts count="34" x14ac:knownFonts="1">
    <font>
      <sz val="11"/>
      <color theme="1"/>
      <name val="Calibri"/>
      <family val="2"/>
      <scheme val="minor"/>
    </font>
    <font>
      <i/>
      <sz val="8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u/>
      <sz val="8"/>
      <color rgb="FF000000"/>
      <name val="Arial"/>
      <family val="2"/>
    </font>
    <font>
      <b/>
      <u/>
      <sz val="8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b/>
      <i/>
      <sz val="8"/>
      <color rgb="FF000000"/>
      <name val="Arial"/>
      <family val="2"/>
    </font>
    <font>
      <b/>
      <sz val="7"/>
      <color rgb="FFFFFFFF"/>
      <name val="Arial"/>
      <family val="2"/>
    </font>
    <font>
      <b/>
      <sz val="6"/>
      <color rgb="FF000000"/>
      <name val="Arial"/>
      <family val="2"/>
    </font>
    <font>
      <sz val="10"/>
      <color theme="1"/>
      <name val="Calibri"/>
      <family val="2"/>
      <scheme val="minor"/>
    </font>
    <font>
      <b/>
      <u/>
      <sz val="8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rgb="FF000000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ck">
        <color indexed="64"/>
      </bottom>
      <diagonal/>
    </border>
  </borders>
  <cellStyleXfs count="5">
    <xf numFmtId="0" fontId="0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</cellStyleXfs>
  <cellXfs count="244">
    <xf numFmtId="0" fontId="0" fillId="0" borderId="0" xfId="0"/>
    <xf numFmtId="3" fontId="4" fillId="2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3" fontId="4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3" fontId="4" fillId="3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1" fillId="4" borderId="5" xfId="0" applyFont="1" applyFill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1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11" fillId="0" borderId="0" xfId="0" applyFont="1"/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4" borderId="0" xfId="0" applyFont="1" applyFill="1" applyAlignment="1">
      <alignment vertical="center"/>
    </xf>
    <xf numFmtId="0" fontId="4" fillId="3" borderId="1" xfId="0" applyFont="1" applyFill="1" applyBorder="1" applyAlignment="1">
      <alignment vertical="center"/>
    </xf>
    <xf numFmtId="0" fontId="12" fillId="0" borderId="0" xfId="0" applyFont="1"/>
    <xf numFmtId="0" fontId="4" fillId="3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7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1" fillId="3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2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right" vertical="center" wrapText="1"/>
    </xf>
    <xf numFmtId="0" fontId="21" fillId="0" borderId="0" xfId="0" applyFont="1"/>
    <xf numFmtId="3" fontId="7" fillId="0" borderId="2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3" fontId="4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left"/>
    </xf>
    <xf numFmtId="3" fontId="7" fillId="3" borderId="0" xfId="0" applyNumberFormat="1" applyFont="1" applyFill="1" applyAlignment="1">
      <alignment horizontal="center" vertical="center" wrapText="1"/>
    </xf>
    <xf numFmtId="0" fontId="21" fillId="2" borderId="0" xfId="0" applyFont="1" applyFill="1"/>
    <xf numFmtId="0" fontId="21" fillId="4" borderId="0" xfId="0" applyFont="1" applyFill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2" fontId="4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9" fillId="0" borderId="0" xfId="0" applyFont="1" applyAlignment="1">
      <alignment horizontal="left" vertical="center" indent="7"/>
    </xf>
    <xf numFmtId="0" fontId="7" fillId="0" borderId="0" xfId="0" applyFont="1" applyAlignment="1">
      <alignment horizontal="justify" vertical="center"/>
    </xf>
    <xf numFmtId="0" fontId="18" fillId="0" borderId="0" xfId="0" applyFont="1" applyAlignment="1">
      <alignment horizontal="justify" vertical="center"/>
    </xf>
    <xf numFmtId="0" fontId="4" fillId="0" borderId="2" xfId="0" applyFont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4" fillId="0" borderId="1" xfId="0" applyFont="1" applyBorder="1" applyAlignment="1">
      <alignment horizontal="justify" vertical="center"/>
    </xf>
    <xf numFmtId="0" fontId="3" fillId="4" borderId="5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0" fontId="25" fillId="0" borderId="0" xfId="0" applyFont="1"/>
    <xf numFmtId="0" fontId="26" fillId="0" borderId="0" xfId="0" applyFont="1"/>
    <xf numFmtId="0" fontId="27" fillId="0" borderId="0" xfId="0" applyFont="1"/>
    <xf numFmtId="166" fontId="27" fillId="0" borderId="0" xfId="3" applyNumberFormat="1" applyFont="1"/>
    <xf numFmtId="0" fontId="25" fillId="0" borderId="0" xfId="0" applyFont="1" applyAlignment="1">
      <alignment horizontal="right"/>
    </xf>
    <xf numFmtId="167" fontId="26" fillId="0" borderId="0" xfId="3" applyNumberFormat="1" applyFont="1"/>
    <xf numFmtId="167" fontId="27" fillId="0" borderId="0" xfId="3" applyNumberFormat="1" applyFont="1"/>
    <xf numFmtId="168" fontId="27" fillId="0" borderId="0" xfId="0" applyNumberFormat="1" applyFont="1"/>
    <xf numFmtId="167" fontId="26" fillId="0" borderId="0" xfId="3" applyNumberFormat="1" applyFont="1" applyFill="1"/>
    <xf numFmtId="0" fontId="27" fillId="6" borderId="0" xfId="0" applyFont="1" applyFill="1"/>
    <xf numFmtId="167" fontId="27" fillId="6" borderId="0" xfId="0" applyNumberFormat="1" applyFont="1" applyFill="1"/>
    <xf numFmtId="167" fontId="27" fillId="6" borderId="0" xfId="3" applyNumberFormat="1" applyFont="1" applyFill="1"/>
    <xf numFmtId="167" fontId="27" fillId="0" borderId="0" xfId="0" applyNumberFormat="1" applyFont="1"/>
    <xf numFmtId="164" fontId="27" fillId="0" borderId="0" xfId="1" applyNumberFormat="1" applyFont="1" applyFill="1"/>
    <xf numFmtId="164" fontId="27" fillId="0" borderId="0" xfId="1" applyNumberFormat="1" applyFont="1"/>
    <xf numFmtId="164" fontId="27" fillId="0" borderId="0" xfId="0" applyNumberFormat="1" applyFont="1"/>
    <xf numFmtId="43" fontId="27" fillId="0" borderId="0" xfId="2" applyFont="1"/>
    <xf numFmtId="43" fontId="27" fillId="0" borderId="0" xfId="2" applyFont="1" applyFill="1"/>
    <xf numFmtId="164" fontId="25" fillId="0" borderId="0" xfId="1" applyNumberFormat="1" applyFont="1"/>
    <xf numFmtId="164" fontId="27" fillId="6" borderId="0" xfId="1" applyNumberFormat="1" applyFont="1" applyFill="1"/>
    <xf numFmtId="3" fontId="27" fillId="0" borderId="0" xfId="0" applyNumberFormat="1" applyFont="1"/>
    <xf numFmtId="17" fontId="27" fillId="0" borderId="0" xfId="0" applyNumberFormat="1" applyFont="1"/>
    <xf numFmtId="165" fontId="27" fillId="0" borderId="0" xfId="3" applyFont="1"/>
    <xf numFmtId="169" fontId="27" fillId="0" borderId="0" xfId="2" applyNumberFormat="1" applyFont="1"/>
    <xf numFmtId="166" fontId="27" fillId="0" borderId="0" xfId="3" applyNumberFormat="1" applyFont="1" applyFill="1"/>
    <xf numFmtId="166" fontId="27" fillId="6" borderId="0" xfId="0" applyNumberFormat="1" applyFont="1" applyFill="1"/>
    <xf numFmtId="166" fontId="27" fillId="6" borderId="0" xfId="3" applyNumberFormat="1" applyFont="1" applyFill="1"/>
    <xf numFmtId="169" fontId="27" fillId="6" borderId="0" xfId="2" applyNumberFormat="1" applyFont="1" applyFill="1"/>
    <xf numFmtId="9" fontId="27" fillId="0" borderId="0" xfId="1" applyFont="1"/>
    <xf numFmtId="0" fontId="28" fillId="7" borderId="0" xfId="0" applyFont="1" applyFill="1" applyAlignment="1">
      <alignment horizontal="center" vertical="center" wrapText="1"/>
    </xf>
    <xf numFmtId="166" fontId="28" fillId="7" borderId="0" xfId="3" applyNumberFormat="1" applyFont="1" applyFill="1" applyAlignment="1">
      <alignment horizontal="center" vertical="center" wrapText="1"/>
    </xf>
    <xf numFmtId="17" fontId="28" fillId="7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29" fillId="4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43" fontId="27" fillId="0" borderId="0" xfId="2" applyFont="1" applyAlignment="1">
      <alignment horizontal="right" vertical="center"/>
    </xf>
    <xf numFmtId="168" fontId="27" fillId="0" borderId="0" xfId="2" applyNumberFormat="1" applyFont="1"/>
    <xf numFmtId="168" fontId="27" fillId="6" borderId="0" xfId="2" applyNumberFormat="1" applyFont="1" applyFill="1"/>
    <xf numFmtId="0" fontId="30" fillId="0" borderId="0" xfId="0" applyFont="1" applyAlignment="1">
      <alignment vertical="center" wrapText="1"/>
    </xf>
    <xf numFmtId="0" fontId="30" fillId="0" borderId="0" xfId="0" applyFont="1"/>
    <xf numFmtId="0" fontId="7" fillId="0" borderId="0" xfId="0" applyFont="1" applyAlignment="1">
      <alignment horizontal="center" vertical="center"/>
    </xf>
    <xf numFmtId="0" fontId="6" fillId="5" borderId="0" xfId="0" applyFont="1" applyFill="1" applyAlignment="1">
      <alignment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Alignment="1">
      <alignment horizontal="center" vertical="center" wrapText="1"/>
    </xf>
    <xf numFmtId="0" fontId="7" fillId="5" borderId="1" xfId="0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vertical="center"/>
    </xf>
    <xf numFmtId="164" fontId="27" fillId="0" borderId="0" xfId="0" applyNumberFormat="1" applyFont="1" applyAlignment="1">
      <alignment horizontal="right" vertical="center"/>
    </xf>
    <xf numFmtId="164" fontId="27" fillId="6" borderId="0" xfId="1" applyNumberFormat="1" applyFont="1" applyFill="1" applyAlignment="1">
      <alignment horizontal="right" vertical="center"/>
    </xf>
    <xf numFmtId="168" fontId="4" fillId="2" borderId="0" xfId="2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 indent="1"/>
    </xf>
    <xf numFmtId="168" fontId="7" fillId="2" borderId="1" xfId="2" applyNumberFormat="1" applyFont="1" applyFill="1" applyBorder="1" applyAlignment="1">
      <alignment horizontal="center" vertical="center"/>
    </xf>
    <xf numFmtId="168" fontId="7" fillId="3" borderId="1" xfId="2" applyNumberFormat="1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1" xfId="0" applyFont="1" applyFill="1" applyBorder="1" applyAlignment="1">
      <alignment vertical="center"/>
    </xf>
    <xf numFmtId="0" fontId="4" fillId="8" borderId="0" xfId="0" applyFont="1" applyFill="1" applyAlignment="1">
      <alignment vertical="center" wrapText="1"/>
    </xf>
    <xf numFmtId="0" fontId="7" fillId="5" borderId="1" xfId="0" applyFont="1" applyFill="1" applyBorder="1" applyAlignment="1">
      <alignment vertical="center" wrapText="1"/>
    </xf>
    <xf numFmtId="0" fontId="7" fillId="5" borderId="0" xfId="0" applyFont="1" applyFill="1" applyAlignment="1">
      <alignment vertical="center" wrapText="1"/>
    </xf>
    <xf numFmtId="168" fontId="7" fillId="5" borderId="0" xfId="2" applyNumberFormat="1" applyFont="1" applyFill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168" fontId="4" fillId="8" borderId="0" xfId="2" applyNumberFormat="1" applyFont="1" applyFill="1" applyAlignment="1">
      <alignment horizontal="right" vertical="center"/>
    </xf>
    <xf numFmtId="0" fontId="7" fillId="8" borderId="0" xfId="0" applyFont="1" applyFill="1" applyAlignment="1">
      <alignment vertical="center"/>
    </xf>
    <xf numFmtId="168" fontId="7" fillId="8" borderId="0" xfId="2" applyNumberFormat="1" applyFont="1" applyFill="1" applyAlignment="1">
      <alignment horizontal="right" vertical="center"/>
    </xf>
    <xf numFmtId="168" fontId="7" fillId="8" borderId="0" xfId="2" applyNumberFormat="1" applyFont="1" applyFill="1" applyAlignment="1">
      <alignment horizontal="center" vertical="center"/>
    </xf>
    <xf numFmtId="0" fontId="4" fillId="5" borderId="0" xfId="0" applyFont="1" applyFill="1" applyAlignment="1">
      <alignment vertical="center"/>
    </xf>
    <xf numFmtId="168" fontId="4" fillId="5" borderId="0" xfId="2" applyNumberFormat="1" applyFont="1" applyFill="1" applyAlignment="1">
      <alignment horizontal="center" vertical="center"/>
    </xf>
    <xf numFmtId="0" fontId="7" fillId="5" borderId="0" xfId="0" applyFont="1" applyFill="1" applyAlignment="1">
      <alignment vertical="center"/>
    </xf>
    <xf numFmtId="168" fontId="7" fillId="5" borderId="0" xfId="2" applyNumberFormat="1" applyFont="1" applyFill="1" applyAlignment="1">
      <alignment horizontal="right" vertical="center"/>
    </xf>
    <xf numFmtId="168" fontId="7" fillId="5" borderId="0" xfId="2" applyNumberFormat="1" applyFont="1" applyFill="1" applyAlignment="1">
      <alignment horizontal="center" vertical="center"/>
    </xf>
    <xf numFmtId="10" fontId="7" fillId="5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vertical="center" wrapText="1"/>
    </xf>
    <xf numFmtId="168" fontId="7" fillId="8" borderId="0" xfId="2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3" fontId="4" fillId="0" borderId="0" xfId="0" applyNumberFormat="1" applyFont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justify" vertical="center"/>
    </xf>
    <xf numFmtId="0" fontId="3" fillId="4" borderId="0" xfId="0" applyFont="1" applyFill="1" applyAlignment="1">
      <alignment horizontal="left" vertical="center" indent="1"/>
    </xf>
    <xf numFmtId="170" fontId="27" fillId="6" borderId="0" xfId="0" applyNumberFormat="1" applyFont="1" applyFill="1"/>
    <xf numFmtId="171" fontId="27" fillId="0" borderId="0" xfId="0" applyNumberFormat="1" applyFont="1"/>
    <xf numFmtId="167" fontId="26" fillId="0" borderId="0" xfId="3" applyNumberFormat="1" applyFont="1" applyAlignment="1">
      <alignment horizontal="center"/>
    </xf>
    <xf numFmtId="171" fontId="27" fillId="0" borderId="0" xfId="0" applyNumberFormat="1" applyFont="1" applyAlignment="1">
      <alignment horizontal="center"/>
    </xf>
    <xf numFmtId="164" fontId="27" fillId="0" borderId="0" xfId="1" applyNumberFormat="1" applyFont="1" applyAlignment="1">
      <alignment horizontal="right"/>
    </xf>
    <xf numFmtId="0" fontId="21" fillId="0" borderId="0" xfId="0" applyFont="1" applyAlignment="1">
      <alignment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0" fontId="7" fillId="3" borderId="8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 wrapText="1"/>
    </xf>
    <xf numFmtId="2" fontId="4" fillId="5" borderId="0" xfId="0" applyNumberFormat="1" applyFont="1" applyFill="1" applyAlignment="1">
      <alignment horizontal="center" vertical="center"/>
    </xf>
    <xf numFmtId="0" fontId="7" fillId="8" borderId="2" xfId="0" applyFont="1" applyFill="1" applyBorder="1" applyAlignment="1">
      <alignment vertical="center" wrapText="1"/>
    </xf>
    <xf numFmtId="168" fontId="7" fillId="0" borderId="0" xfId="2" applyNumberFormat="1" applyFont="1" applyFill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0" xfId="0" applyFont="1" applyFill="1" applyAlignment="1">
      <alignment horizontal="center" vertical="top" wrapText="1"/>
    </xf>
    <xf numFmtId="0" fontId="16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166" fontId="27" fillId="0" borderId="0" xfId="3" applyNumberFormat="1" applyFont="1"/>
    <xf numFmtId="166" fontId="27" fillId="0" borderId="0" xfId="3" applyNumberFormat="1" applyFont="1" applyFill="1"/>
    <xf numFmtId="166" fontId="27" fillId="0" borderId="0" xfId="3" applyNumberFormat="1" applyFont="1"/>
    <xf numFmtId="166" fontId="27" fillId="6" borderId="0" xfId="3" applyNumberFormat="1" applyFont="1" applyFill="1"/>
    <xf numFmtId="164" fontId="4" fillId="0" borderId="1" xfId="1" applyNumberFormat="1" applyFont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 wrapText="1"/>
    </xf>
    <xf numFmtId="164" fontId="3" fillId="4" borderId="5" xfId="1" applyNumberFormat="1" applyFont="1" applyFill="1" applyBorder="1" applyAlignment="1">
      <alignment horizontal="center" vertical="center" wrapText="1"/>
    </xf>
    <xf numFmtId="164" fontId="4" fillId="0" borderId="7" xfId="1" applyNumberFormat="1" applyFont="1" applyBorder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4" fillId="3" borderId="0" xfId="1" applyNumberFormat="1" applyFont="1" applyFill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/>
    </xf>
    <xf numFmtId="164" fontId="7" fillId="3" borderId="3" xfId="1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 wrapText="1"/>
    </xf>
    <xf numFmtId="1" fontId="7" fillId="2" borderId="0" xfId="0" applyNumberFormat="1" applyFont="1" applyFill="1" applyAlignment="1">
      <alignment horizontal="center" vertical="center" wrapText="1"/>
    </xf>
    <xf numFmtId="164" fontId="7" fillId="2" borderId="0" xfId="1" applyNumberFormat="1" applyFont="1" applyFill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/>
    </xf>
    <xf numFmtId="164" fontId="7" fillId="2" borderId="1" xfId="1" applyNumberFormat="1" applyFont="1" applyFill="1" applyBorder="1" applyAlignment="1">
      <alignment horizontal="center" vertical="center"/>
    </xf>
    <xf numFmtId="164" fontId="7" fillId="3" borderId="2" xfId="1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vertical="center" wrapText="1"/>
    </xf>
  </cellXfs>
  <cellStyles count="5">
    <cellStyle name="Millares" xfId="2" builtinId="3"/>
    <cellStyle name="Millares 2" xfId="3" xr:uid="{DABB1F90-DC83-4171-A12A-9A630CE87F0F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2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3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4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articulares/Mhyai/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/Planeamiento%20Cresud/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rojetos%20em%20Andamento/Eliane/Avalia&#231;&#227;o/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Comun/Master/Proyectos/APSA/01.%20ARGENTINA/011.%20CENTROS%20COMERCIALES/0111.%20CABA/0111.2.%20CC%20en%20an&#225;lisis/1112-80%20-%20Arcos%20Gourmet/Febrero%202011/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ADMINIST/CONTADUR/EXCEL/BALANCE%20MARZO%2005/CACTUS/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Documents%20and%20Settings/vsavon/Desktop/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5/Tablero%20de%20Control%20Finanzas/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Resumen"/>
      <sheetName val="PRINCESS MARISOL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PREVCIN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TABLAS"/>
      <sheetName val="DDJJ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/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</sheetNames>
    <sheetDataSet>
      <sheetData sheetId="0">
        <row r="3">
          <cell r="A3" t="str">
            <v>{a}</v>
          </cell>
        </row>
      </sheetData>
      <sheetData sheetId="1">
        <row r="1">
          <cell r="F1" t="str">
            <v>30 09 2010</v>
          </cell>
        </row>
      </sheetData>
      <sheetData sheetId="2">
        <row r="2">
          <cell r="E2" t="str">
            <v>!</v>
          </cell>
        </row>
      </sheetData>
      <sheetData sheetId="3">
        <row r="1">
          <cell r="F1" t="str">
            <v>30 09 2010</v>
          </cell>
        </row>
      </sheetData>
      <sheetData sheetId="4">
        <row r="2">
          <cell r="E2" t="str">
            <v>!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/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 P.A. al 31.10.07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CTF_2004"/>
      <sheetName val="U-V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Liques"/>
      <sheetName val="Deuda Bancaria (2)"/>
      <sheetName val="ligues"/>
      <sheetName val="razão"/>
      <sheetName val="lançamentos"/>
      <sheetName val="CONTROL2"/>
      <sheetName val="CONTROL"/>
      <sheetName val="ESP SAP"/>
      <sheetName val="CriteriosAsigSEDE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0">
          <cell r="F20">
            <v>0</v>
          </cell>
        </row>
      </sheetData>
      <sheetData sheetId="23">
        <row r="20">
          <cell r="F20">
            <v>0</v>
          </cell>
        </row>
      </sheetData>
      <sheetData sheetId="24"/>
      <sheetData sheetId="25"/>
      <sheetData sheetId="26">
        <row r="20">
          <cell r="F20">
            <v>0</v>
          </cell>
        </row>
      </sheetData>
      <sheetData sheetId="27">
        <row r="23">
          <cell r="H23">
            <v>0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23">
          <cell r="H23">
            <v>0</v>
          </cell>
        </row>
      </sheetData>
      <sheetData sheetId="31"/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C64"/>
  <sheetViews>
    <sheetView showGridLines="0" tabSelected="1" zoomScaleNormal="100" workbookViewId="0">
      <pane xSplit="2" ySplit="3" topLeftCell="P24" activePane="bottomRight" state="frozen"/>
      <selection pane="topRight"/>
      <selection pane="bottomLeft"/>
      <selection pane="bottomRight" activeCell="AF59" sqref="AF59"/>
    </sheetView>
  </sheetViews>
  <sheetFormatPr baseColWidth="10" defaultColWidth="11.42578125" defaultRowHeight="12" customHeight="1" x14ac:dyDescent="0.2"/>
  <cols>
    <col min="1" max="1" width="3.7109375" style="101" customWidth="1"/>
    <col min="2" max="2" width="27.7109375" style="103" customWidth="1"/>
    <col min="3" max="11" width="9.7109375" style="103" customWidth="1"/>
    <col min="12" max="12" width="9.7109375" style="104" customWidth="1"/>
    <col min="13" max="20" width="9.7109375" style="103" customWidth="1"/>
    <col min="21" max="16384" width="11.42578125" style="103"/>
  </cols>
  <sheetData>
    <row r="1" spans="1:29" ht="12" customHeight="1" x14ac:dyDescent="0.2">
      <c r="B1" s="102"/>
    </row>
    <row r="2" spans="1:29" ht="14.45" customHeight="1" x14ac:dyDescent="0.2">
      <c r="B2" s="209" t="s">
        <v>287</v>
      </c>
      <c r="C2" s="130" t="s">
        <v>195</v>
      </c>
      <c r="D2" s="130" t="s">
        <v>196</v>
      </c>
      <c r="E2" s="130" t="s">
        <v>197</v>
      </c>
      <c r="F2" s="130" t="s">
        <v>198</v>
      </c>
      <c r="G2" s="130" t="s">
        <v>199</v>
      </c>
      <c r="H2" s="130" t="s">
        <v>200</v>
      </c>
      <c r="I2" s="130" t="s">
        <v>201</v>
      </c>
      <c r="J2" s="130" t="s">
        <v>202</v>
      </c>
      <c r="K2" s="130" t="s">
        <v>203</v>
      </c>
      <c r="L2" s="131" t="s">
        <v>204</v>
      </c>
      <c r="M2" s="130" t="s">
        <v>205</v>
      </c>
      <c r="N2" s="130" t="s">
        <v>206</v>
      </c>
      <c r="O2" s="130" t="s">
        <v>191</v>
      </c>
      <c r="P2" s="130" t="s">
        <v>207</v>
      </c>
      <c r="Q2" s="130" t="s">
        <v>208</v>
      </c>
      <c r="R2" s="130" t="s">
        <v>209</v>
      </c>
      <c r="S2" s="130" t="s">
        <v>190</v>
      </c>
      <c r="T2" s="130" t="s">
        <v>210</v>
      </c>
      <c r="U2" s="130" t="s">
        <v>211</v>
      </c>
      <c r="V2" s="130" t="s">
        <v>212</v>
      </c>
      <c r="W2" s="130" t="s">
        <v>189</v>
      </c>
      <c r="X2" s="130" t="s">
        <v>251</v>
      </c>
      <c r="Y2" s="130" t="s">
        <v>265</v>
      </c>
      <c r="Z2" s="130" t="s">
        <v>266</v>
      </c>
      <c r="AA2" s="130" t="s">
        <v>290</v>
      </c>
      <c r="AB2" s="130" t="s">
        <v>301</v>
      </c>
      <c r="AC2" s="130" t="s">
        <v>361</v>
      </c>
    </row>
    <row r="3" spans="1:29" ht="12" customHeight="1" x14ac:dyDescent="0.2">
      <c r="B3" s="209"/>
      <c r="C3" s="132">
        <v>42614</v>
      </c>
      <c r="D3" s="132">
        <v>42705</v>
      </c>
      <c r="E3" s="132">
        <v>42795</v>
      </c>
      <c r="F3" s="132">
        <v>42887</v>
      </c>
      <c r="G3" s="132">
        <v>42979</v>
      </c>
      <c r="H3" s="132">
        <v>43070</v>
      </c>
      <c r="I3" s="132">
        <v>43160</v>
      </c>
      <c r="J3" s="132">
        <v>43252</v>
      </c>
      <c r="K3" s="132">
        <v>43344</v>
      </c>
      <c r="L3" s="132">
        <v>43435</v>
      </c>
      <c r="M3" s="132">
        <v>43525</v>
      </c>
      <c r="N3" s="132">
        <v>43617</v>
      </c>
      <c r="O3" s="132">
        <v>43709</v>
      </c>
      <c r="P3" s="132">
        <v>43800</v>
      </c>
      <c r="Q3" s="132">
        <v>43891</v>
      </c>
      <c r="R3" s="132">
        <v>43983</v>
      </c>
      <c r="S3" s="132">
        <v>44075</v>
      </c>
      <c r="T3" s="132">
        <v>44166</v>
      </c>
      <c r="U3" s="132">
        <v>44256</v>
      </c>
      <c r="V3" s="132">
        <v>44348</v>
      </c>
      <c r="W3" s="132">
        <v>44440</v>
      </c>
      <c r="X3" s="132">
        <v>44440</v>
      </c>
      <c r="Y3" s="132">
        <v>44621</v>
      </c>
      <c r="Z3" s="132">
        <v>44742</v>
      </c>
      <c r="AA3" s="132">
        <v>44834</v>
      </c>
      <c r="AB3" s="132">
        <v>44926</v>
      </c>
      <c r="AC3" s="132">
        <v>45016</v>
      </c>
    </row>
    <row r="4" spans="1:29" ht="12" customHeight="1" x14ac:dyDescent="0.2">
      <c r="A4" s="105" t="s">
        <v>213</v>
      </c>
      <c r="B4" s="102" t="s">
        <v>0</v>
      </c>
      <c r="C4" s="106">
        <v>18983.010000000006</v>
      </c>
      <c r="D4" s="106">
        <v>18966</v>
      </c>
      <c r="E4" s="106">
        <v>18965.830000000005</v>
      </c>
      <c r="F4" s="106">
        <v>18944.88</v>
      </c>
      <c r="G4" s="106">
        <v>18944.540000000008</v>
      </c>
      <c r="H4" s="106">
        <v>18632.990000000005</v>
      </c>
      <c r="I4" s="106">
        <v>18637</v>
      </c>
      <c r="J4" s="106">
        <v>18648</v>
      </c>
      <c r="K4" s="106">
        <v>18636</v>
      </c>
      <c r="L4" s="107">
        <v>18636</v>
      </c>
      <c r="M4" s="106">
        <v>18637</v>
      </c>
      <c r="N4" s="108">
        <v>18637</v>
      </c>
      <c r="O4" s="108">
        <v>18637</v>
      </c>
      <c r="P4" s="108">
        <v>18655</v>
      </c>
      <c r="Q4" s="108">
        <v>18655</v>
      </c>
      <c r="R4" s="108">
        <v>18655</v>
      </c>
      <c r="S4" s="108">
        <v>18655</v>
      </c>
      <c r="T4" s="108">
        <v>18655</v>
      </c>
      <c r="U4" s="108">
        <v>19607.550000000003</v>
      </c>
      <c r="V4" s="108">
        <v>20045</v>
      </c>
      <c r="W4" s="108">
        <v>20070.950000000012</v>
      </c>
      <c r="X4" s="108">
        <v>19925</v>
      </c>
      <c r="Y4" s="108">
        <v>20507</v>
      </c>
      <c r="Z4" s="108">
        <v>20507</v>
      </c>
      <c r="AA4" s="108">
        <v>20507</v>
      </c>
      <c r="AB4" s="108">
        <v>20507</v>
      </c>
      <c r="AC4" s="184">
        <v>20.507000000000001</v>
      </c>
    </row>
    <row r="5" spans="1:29" ht="12" customHeight="1" x14ac:dyDescent="0.2">
      <c r="A5" s="105" t="s">
        <v>214</v>
      </c>
      <c r="B5" s="102" t="s">
        <v>215</v>
      </c>
      <c r="C5" s="106">
        <v>36743.62000000001</v>
      </c>
      <c r="D5" s="106">
        <v>36827.47</v>
      </c>
      <c r="E5" s="106">
        <v>36795.210000000014</v>
      </c>
      <c r="F5" s="106">
        <v>36795.25</v>
      </c>
      <c r="G5" s="106">
        <v>36795.210000000014</v>
      </c>
      <c r="H5" s="106">
        <v>36795.210000000014</v>
      </c>
      <c r="I5" s="106">
        <v>36795</v>
      </c>
      <c r="J5" s="106">
        <v>36796</v>
      </c>
      <c r="K5" s="106">
        <v>36796</v>
      </c>
      <c r="L5" s="107">
        <v>36796</v>
      </c>
      <c r="M5" s="106">
        <v>36797</v>
      </c>
      <c r="N5" s="108">
        <v>36802</v>
      </c>
      <c r="O5" s="108">
        <v>36802</v>
      </c>
      <c r="P5" s="108">
        <v>36760</v>
      </c>
      <c r="Q5" s="108">
        <v>36760</v>
      </c>
      <c r="R5" s="108">
        <v>36760</v>
      </c>
      <c r="S5" s="108">
        <v>36761</v>
      </c>
      <c r="T5" s="108">
        <v>36794</v>
      </c>
      <c r="U5" s="108">
        <v>36793.750000000007</v>
      </c>
      <c r="V5" s="108">
        <v>36796</v>
      </c>
      <c r="W5" s="108">
        <v>36797.360000000008</v>
      </c>
      <c r="X5" s="108">
        <v>36798</v>
      </c>
      <c r="Y5" s="108">
        <v>37162</v>
      </c>
      <c r="Z5" s="108">
        <v>37162</v>
      </c>
      <c r="AA5" s="108">
        <v>37163</v>
      </c>
      <c r="AB5" s="108">
        <v>37163</v>
      </c>
      <c r="AC5" s="184">
        <v>37.162999999999997</v>
      </c>
    </row>
    <row r="6" spans="1:29" ht="12" customHeight="1" x14ac:dyDescent="0.2">
      <c r="A6" s="105" t="s">
        <v>216</v>
      </c>
      <c r="B6" s="102" t="s">
        <v>2</v>
      </c>
      <c r="C6" s="106">
        <v>36360.14</v>
      </c>
      <c r="D6" s="106">
        <v>36039.5</v>
      </c>
      <c r="E6" s="106">
        <v>36060.6</v>
      </c>
      <c r="F6" s="106">
        <v>36063.100000000006</v>
      </c>
      <c r="G6" s="106">
        <v>36063</v>
      </c>
      <c r="H6" s="106">
        <v>36038.730000000003</v>
      </c>
      <c r="I6" s="106">
        <v>38363</v>
      </c>
      <c r="J6" s="106">
        <v>38422</v>
      </c>
      <c r="K6" s="106">
        <v>38033</v>
      </c>
      <c r="L6" s="107">
        <v>38032</v>
      </c>
      <c r="M6" s="106">
        <v>37954</v>
      </c>
      <c r="N6" s="108">
        <v>37958</v>
      </c>
      <c r="O6" s="108">
        <v>37958</v>
      </c>
      <c r="P6" s="108">
        <v>38330</v>
      </c>
      <c r="Q6" s="108">
        <v>38330</v>
      </c>
      <c r="R6" s="108">
        <v>38330</v>
      </c>
      <c r="S6" s="108">
        <v>38801</v>
      </c>
      <c r="T6" s="108">
        <v>38800</v>
      </c>
      <c r="U6" s="108">
        <v>40169.61</v>
      </c>
      <c r="V6" s="108">
        <v>39838</v>
      </c>
      <c r="W6" s="108">
        <v>40286</v>
      </c>
      <c r="X6" s="108">
        <v>40288</v>
      </c>
      <c r="Y6" s="108">
        <v>39944</v>
      </c>
      <c r="Z6" s="108">
        <v>39944</v>
      </c>
      <c r="AA6" s="108">
        <v>40254</v>
      </c>
      <c r="AB6" s="108">
        <v>40254</v>
      </c>
      <c r="AC6" s="184">
        <v>39.457000000000001</v>
      </c>
    </row>
    <row r="7" spans="1:29" ht="12" customHeight="1" x14ac:dyDescent="0.2">
      <c r="A7" s="105" t="s">
        <v>217</v>
      </c>
      <c r="B7" s="102" t="s">
        <v>3</v>
      </c>
      <c r="C7" s="106">
        <v>15809.630000000012</v>
      </c>
      <c r="D7" s="106">
        <v>15376.5</v>
      </c>
      <c r="E7" s="106">
        <v>15612.750000000005</v>
      </c>
      <c r="F7" s="106">
        <v>15612.769999999997</v>
      </c>
      <c r="G7" s="106">
        <v>15612.750000000005</v>
      </c>
      <c r="H7" s="106">
        <v>15721.210000000006</v>
      </c>
      <c r="I7" s="106">
        <v>15746</v>
      </c>
      <c r="J7" s="106">
        <v>15746</v>
      </c>
      <c r="K7" s="106">
        <v>15803</v>
      </c>
      <c r="L7" s="107">
        <v>15725</v>
      </c>
      <c r="M7" s="106">
        <v>15725</v>
      </c>
      <c r="N7" s="108">
        <v>15725</v>
      </c>
      <c r="O7" s="108">
        <v>15725</v>
      </c>
      <c r="P7" s="108">
        <v>15725</v>
      </c>
      <c r="Q7" s="108">
        <v>15725</v>
      </c>
      <c r="R7" s="108">
        <v>15725</v>
      </c>
      <c r="S7" s="108">
        <v>15725</v>
      </c>
      <c r="T7" s="108">
        <v>15812</v>
      </c>
      <c r="U7" s="108">
        <v>15811.560000000003</v>
      </c>
      <c r="V7" s="108">
        <v>15811</v>
      </c>
      <c r="W7" s="108">
        <v>15811.560000000005</v>
      </c>
      <c r="X7" s="108">
        <v>15812</v>
      </c>
      <c r="Y7" s="108">
        <v>15812</v>
      </c>
      <c r="Z7" s="108">
        <v>15812</v>
      </c>
      <c r="AA7" s="108">
        <v>15812</v>
      </c>
      <c r="AB7" s="108">
        <v>15812</v>
      </c>
      <c r="AC7" s="184">
        <v>15.811999999999999</v>
      </c>
    </row>
    <row r="8" spans="1:29" ht="12" customHeight="1" x14ac:dyDescent="0.2">
      <c r="A8" s="105" t="s">
        <v>218</v>
      </c>
      <c r="B8" s="102" t="s">
        <v>4</v>
      </c>
      <c r="C8" s="106">
        <v>11710.960000000001</v>
      </c>
      <c r="D8" s="106">
        <v>11759.65</v>
      </c>
      <c r="E8" s="106">
        <v>11759.550000000001</v>
      </c>
      <c r="F8" s="106">
        <v>11759.589999999998</v>
      </c>
      <c r="G8" s="106">
        <v>11760.240000000002</v>
      </c>
      <c r="H8" s="106">
        <v>11503.270000000002</v>
      </c>
      <c r="I8" s="106">
        <v>11396</v>
      </c>
      <c r="J8" s="106">
        <v>11397</v>
      </c>
      <c r="K8" s="106">
        <v>11397</v>
      </c>
      <c r="L8" s="107">
        <v>11397</v>
      </c>
      <c r="M8" s="106">
        <v>11397</v>
      </c>
      <c r="N8" s="108">
        <v>11396</v>
      </c>
      <c r="O8" s="108">
        <v>11396</v>
      </c>
      <c r="P8" s="108">
        <v>11396</v>
      </c>
      <c r="Q8" s="108">
        <v>11396</v>
      </c>
      <c r="R8" s="108">
        <v>11396</v>
      </c>
      <c r="S8" s="108">
        <v>11396</v>
      </c>
      <c r="T8" s="108">
        <v>11396</v>
      </c>
      <c r="U8" s="108">
        <v>11396.11</v>
      </c>
      <c r="V8" s="108">
        <v>11396</v>
      </c>
      <c r="W8" s="108">
        <v>11396.11</v>
      </c>
      <c r="X8" s="108">
        <v>11396</v>
      </c>
      <c r="Y8" s="108">
        <v>11396</v>
      </c>
      <c r="Z8" s="108">
        <v>11664</v>
      </c>
      <c r="AA8" s="108">
        <v>11664</v>
      </c>
      <c r="AB8" s="108">
        <v>11664</v>
      </c>
      <c r="AC8" s="184">
        <v>11.664</v>
      </c>
    </row>
    <row r="9" spans="1:29" ht="12" customHeight="1" x14ac:dyDescent="0.2">
      <c r="A9" s="105" t="s">
        <v>219</v>
      </c>
      <c r="B9" s="102" t="s">
        <v>220</v>
      </c>
      <c r="C9" s="106">
        <v>13857.249999999998</v>
      </c>
      <c r="D9" s="106">
        <v>14351.77</v>
      </c>
      <c r="E9" s="106">
        <v>13401.89</v>
      </c>
      <c r="F9" s="106">
        <v>13697.029999999999</v>
      </c>
      <c r="G9" s="106">
        <v>13697.029999999999</v>
      </c>
      <c r="H9" s="106">
        <v>13734.769999999999</v>
      </c>
      <c r="I9" s="106">
        <v>13735</v>
      </c>
      <c r="J9" s="106">
        <v>13735</v>
      </c>
      <c r="K9" s="106">
        <v>13735</v>
      </c>
      <c r="L9" s="107">
        <v>0</v>
      </c>
      <c r="M9" s="106">
        <v>0</v>
      </c>
      <c r="N9" s="108">
        <v>0</v>
      </c>
      <c r="O9" s="108">
        <v>0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</row>
    <row r="10" spans="1:29" ht="12" customHeight="1" x14ac:dyDescent="0.2">
      <c r="A10" s="105" t="s">
        <v>221</v>
      </c>
      <c r="B10" s="102" t="s">
        <v>222</v>
      </c>
      <c r="C10" s="106">
        <v>49735.66</v>
      </c>
      <c r="D10" s="106">
        <v>49846.87</v>
      </c>
      <c r="E10" s="106">
        <v>49476.050000000017</v>
      </c>
      <c r="F10" s="106">
        <v>49499.049999999996</v>
      </c>
      <c r="G10" s="106">
        <v>49498.910000000018</v>
      </c>
      <c r="H10" s="106">
        <v>49406.920000000013</v>
      </c>
      <c r="I10" s="106">
        <v>49407</v>
      </c>
      <c r="J10" s="106">
        <v>49407</v>
      </c>
      <c r="K10" s="106">
        <v>49407</v>
      </c>
      <c r="L10" s="107">
        <v>49407</v>
      </c>
      <c r="M10" s="106">
        <v>49407</v>
      </c>
      <c r="N10" s="108">
        <v>48827</v>
      </c>
      <c r="O10" s="108">
        <v>48807</v>
      </c>
      <c r="P10" s="108">
        <v>48805</v>
      </c>
      <c r="Q10" s="108">
        <v>48805</v>
      </c>
      <c r="R10" s="108">
        <v>48805</v>
      </c>
      <c r="S10" s="108">
        <v>48805</v>
      </c>
      <c r="T10" s="108">
        <v>48805</v>
      </c>
      <c r="U10" s="108">
        <v>48427.13</v>
      </c>
      <c r="V10" s="108">
        <v>47494</v>
      </c>
      <c r="W10" s="108">
        <v>47366.030000000028</v>
      </c>
      <c r="X10" s="108">
        <v>46993</v>
      </c>
      <c r="Y10" s="108">
        <v>47243</v>
      </c>
      <c r="Z10" s="108">
        <v>47296</v>
      </c>
      <c r="AA10" s="108">
        <v>47296</v>
      </c>
      <c r="AB10" s="108">
        <v>47296</v>
      </c>
      <c r="AC10" s="184">
        <v>47.811</v>
      </c>
    </row>
    <row r="11" spans="1:29" ht="12" customHeight="1" x14ac:dyDescent="0.2">
      <c r="A11" s="105" t="s">
        <v>223</v>
      </c>
      <c r="B11" s="102" t="s">
        <v>6</v>
      </c>
      <c r="C11" s="109">
        <v>13991.06</v>
      </c>
      <c r="D11" s="109">
        <v>13991.06</v>
      </c>
      <c r="E11" s="109">
        <v>15170.839999999998</v>
      </c>
      <c r="F11" s="109">
        <v>13993.359999999999</v>
      </c>
      <c r="G11" s="109">
        <v>15227.439999999999</v>
      </c>
      <c r="H11" s="109">
        <v>15213.799999999997</v>
      </c>
      <c r="I11" s="109">
        <v>15214</v>
      </c>
      <c r="J11" s="106">
        <v>15214</v>
      </c>
      <c r="K11" s="106">
        <v>15211</v>
      </c>
      <c r="L11" s="107">
        <v>15213</v>
      </c>
      <c r="M11" s="106">
        <v>15190</v>
      </c>
      <c r="N11" s="108">
        <v>15158</v>
      </c>
      <c r="O11" s="108">
        <v>15156</v>
      </c>
      <c r="P11" s="108">
        <v>15156</v>
      </c>
      <c r="Q11" s="108">
        <v>15156</v>
      </c>
      <c r="R11" s="108">
        <v>15156</v>
      </c>
      <c r="S11" s="108">
        <v>15156</v>
      </c>
      <c r="T11" s="108">
        <v>15156</v>
      </c>
      <c r="U11" s="108">
        <v>15158.039999999999</v>
      </c>
      <c r="V11" s="108">
        <v>15158</v>
      </c>
      <c r="W11" s="108">
        <v>15925</v>
      </c>
      <c r="X11" s="108">
        <v>16077</v>
      </c>
      <c r="Y11" s="108">
        <v>16077</v>
      </c>
      <c r="Z11" s="108">
        <v>15734</v>
      </c>
      <c r="AA11" s="108">
        <v>15734</v>
      </c>
      <c r="AB11" s="108">
        <v>15734</v>
      </c>
      <c r="AC11" s="184">
        <v>15.673</v>
      </c>
    </row>
    <row r="12" spans="1:29" ht="12" customHeight="1" x14ac:dyDescent="0.2">
      <c r="A12" s="105" t="s">
        <v>224</v>
      </c>
      <c r="B12" s="102" t="s">
        <v>7</v>
      </c>
      <c r="C12" s="106">
        <v>12255.61</v>
      </c>
      <c r="D12" s="106">
        <v>14508.2</v>
      </c>
      <c r="E12" s="106">
        <v>14531.999999999998</v>
      </c>
      <c r="F12" s="106">
        <v>14691.979999999996</v>
      </c>
      <c r="G12" s="106">
        <v>14346.149999999996</v>
      </c>
      <c r="H12" s="106">
        <v>14325.039999999997</v>
      </c>
      <c r="I12" s="106">
        <v>14169</v>
      </c>
      <c r="J12" s="106">
        <v>14169</v>
      </c>
      <c r="K12" s="106">
        <v>14169</v>
      </c>
      <c r="L12" s="107">
        <v>14169</v>
      </c>
      <c r="M12" s="106">
        <v>14179</v>
      </c>
      <c r="N12" s="108">
        <v>14335</v>
      </c>
      <c r="O12" s="108">
        <v>14335</v>
      </c>
      <c r="P12" s="108">
        <v>14335</v>
      </c>
      <c r="Q12" s="108">
        <v>14335</v>
      </c>
      <c r="R12" s="108">
        <v>14335</v>
      </c>
      <c r="S12" s="108">
        <v>14335</v>
      </c>
      <c r="T12" s="108">
        <v>14335</v>
      </c>
      <c r="U12" s="108">
        <v>14335.169999999998</v>
      </c>
      <c r="V12" s="108">
        <v>14335</v>
      </c>
      <c r="W12" s="108">
        <v>14335.169999999998</v>
      </c>
      <c r="X12" s="108">
        <v>14335</v>
      </c>
      <c r="Y12" s="108">
        <v>14457</v>
      </c>
      <c r="Z12" s="108">
        <v>14457</v>
      </c>
      <c r="AA12" s="108">
        <v>14457</v>
      </c>
      <c r="AB12" s="108">
        <v>14457</v>
      </c>
      <c r="AC12" s="184">
        <v>14.457000000000001</v>
      </c>
    </row>
    <row r="13" spans="1:29" ht="12" customHeight="1" x14ac:dyDescent="0.2">
      <c r="A13" s="105" t="s">
        <v>225</v>
      </c>
      <c r="B13" s="102" t="s">
        <v>226</v>
      </c>
      <c r="C13" s="106">
        <v>19039.929999999997</v>
      </c>
      <c r="D13" s="106">
        <v>19038.43</v>
      </c>
      <c r="E13" s="106">
        <v>19038.849999999999</v>
      </c>
      <c r="F13" s="106">
        <v>19058.849999999999</v>
      </c>
      <c r="G13" s="106">
        <v>19058.849999999999</v>
      </c>
      <c r="H13" s="106">
        <v>19058.849999999999</v>
      </c>
      <c r="I13" s="106">
        <v>19059</v>
      </c>
      <c r="J13" s="106">
        <v>19063</v>
      </c>
      <c r="K13" s="106">
        <v>19045</v>
      </c>
      <c r="L13" s="107">
        <v>19045</v>
      </c>
      <c r="M13" s="106">
        <v>19526</v>
      </c>
      <c r="N13" s="108">
        <v>19311</v>
      </c>
      <c r="O13" s="108">
        <v>19311</v>
      </c>
      <c r="P13" s="108">
        <v>19311</v>
      </c>
      <c r="Q13" s="108">
        <v>19313</v>
      </c>
      <c r="R13" s="108">
        <v>19313</v>
      </c>
      <c r="S13" s="108">
        <v>19313</v>
      </c>
      <c r="T13" s="108">
        <v>19313</v>
      </c>
      <c r="U13" s="108">
        <v>19313.310000000001</v>
      </c>
      <c r="V13" s="108">
        <v>19314</v>
      </c>
      <c r="W13" s="108">
        <v>19388</v>
      </c>
      <c r="X13" s="108">
        <v>19388</v>
      </c>
      <c r="Y13" s="108">
        <v>19388</v>
      </c>
      <c r="Z13" s="108">
        <v>19388</v>
      </c>
      <c r="AA13" s="108">
        <v>19388</v>
      </c>
      <c r="AB13" s="108">
        <v>19388</v>
      </c>
      <c r="AC13" s="184">
        <v>19.381</v>
      </c>
    </row>
    <row r="14" spans="1:29" ht="12" customHeight="1" x14ac:dyDescent="0.2">
      <c r="A14" s="105" t="s">
        <v>227</v>
      </c>
      <c r="B14" s="102" t="s">
        <v>228</v>
      </c>
      <c r="C14" s="106">
        <v>29213.429999999993</v>
      </c>
      <c r="D14" s="106">
        <v>29515</v>
      </c>
      <c r="E14" s="106">
        <v>31797.649999999991</v>
      </c>
      <c r="F14" s="106">
        <v>31807.93</v>
      </c>
      <c r="G14" s="106">
        <v>29943.309999999994</v>
      </c>
      <c r="H14" s="106">
        <v>31506.639999999985</v>
      </c>
      <c r="I14" s="106">
        <v>32207</v>
      </c>
      <c r="J14" s="106">
        <v>33358</v>
      </c>
      <c r="K14" s="106">
        <v>33358</v>
      </c>
      <c r="L14" s="107">
        <v>33358</v>
      </c>
      <c r="M14" s="106">
        <v>33534</v>
      </c>
      <c r="N14" s="108">
        <v>33534</v>
      </c>
      <c r="O14" s="108">
        <v>33681</v>
      </c>
      <c r="P14" s="108">
        <v>33681</v>
      </c>
      <c r="Q14" s="108">
        <v>33681</v>
      </c>
      <c r="R14" s="108">
        <v>33681</v>
      </c>
      <c r="S14" s="108">
        <v>33682</v>
      </c>
      <c r="T14" s="108">
        <v>33682</v>
      </c>
      <c r="U14" s="108">
        <v>33974.929999999993</v>
      </c>
      <c r="V14" s="108">
        <v>33731</v>
      </c>
      <c r="W14" s="108">
        <v>33731.049999999996</v>
      </c>
      <c r="X14" s="108">
        <v>33732</v>
      </c>
      <c r="Y14" s="108">
        <v>33959</v>
      </c>
      <c r="Z14" s="108">
        <v>33957</v>
      </c>
      <c r="AA14" s="108">
        <v>34858</v>
      </c>
      <c r="AB14" s="108">
        <v>34858</v>
      </c>
      <c r="AC14" s="184">
        <v>34.857999999999997</v>
      </c>
    </row>
    <row r="15" spans="1:29" ht="12" customHeight="1" x14ac:dyDescent="0.2">
      <c r="A15" s="105" t="s">
        <v>229</v>
      </c>
      <c r="B15" s="102" t="s">
        <v>230</v>
      </c>
      <c r="C15" s="106">
        <v>41975.3</v>
      </c>
      <c r="D15" s="106">
        <v>42146</v>
      </c>
      <c r="E15" s="106">
        <v>42715.94</v>
      </c>
      <c r="F15" s="106">
        <v>42867.12</v>
      </c>
      <c r="G15" s="106">
        <v>42867.920000000006</v>
      </c>
      <c r="H15" s="106">
        <v>42867.080000000009</v>
      </c>
      <c r="I15" s="106">
        <v>42867</v>
      </c>
      <c r="J15" s="106">
        <v>42867</v>
      </c>
      <c r="K15" s="106">
        <v>42867</v>
      </c>
      <c r="L15" s="107">
        <v>42867</v>
      </c>
      <c r="M15" s="106">
        <v>42749</v>
      </c>
      <c r="N15" s="108">
        <v>42876</v>
      </c>
      <c r="O15" s="108">
        <v>42876</v>
      </c>
      <c r="P15" s="108">
        <v>43065</v>
      </c>
      <c r="Q15" s="108">
        <v>42893</v>
      </c>
      <c r="R15" s="108">
        <v>43313</v>
      </c>
      <c r="S15" s="108">
        <v>43123</v>
      </c>
      <c r="T15" s="108">
        <v>43123</v>
      </c>
      <c r="U15" s="108">
        <v>43312.080000000009</v>
      </c>
      <c r="V15" s="108">
        <v>43312</v>
      </c>
      <c r="W15" s="108">
        <v>42947.159999999996</v>
      </c>
      <c r="X15" s="108">
        <v>42947</v>
      </c>
      <c r="Y15" s="108">
        <v>42149</v>
      </c>
      <c r="Z15" s="108">
        <v>42149</v>
      </c>
      <c r="AA15" s="108">
        <v>41511</v>
      </c>
      <c r="AB15" s="108">
        <v>41511</v>
      </c>
      <c r="AC15" s="184">
        <v>41.511000000000003</v>
      </c>
    </row>
    <row r="16" spans="1:29" ht="12" customHeight="1" x14ac:dyDescent="0.2">
      <c r="A16" s="105" t="s">
        <v>231</v>
      </c>
      <c r="B16" s="102" t="s">
        <v>232</v>
      </c>
      <c r="C16" s="106">
        <v>15581.689999999999</v>
      </c>
      <c r="D16" s="106">
        <v>15298.95</v>
      </c>
      <c r="E16" s="106">
        <v>15442.54</v>
      </c>
      <c r="F16" s="106">
        <v>15444.849999999999</v>
      </c>
      <c r="G16" s="106">
        <v>15445.830000000002</v>
      </c>
      <c r="H16" s="106">
        <v>15317.300000000003</v>
      </c>
      <c r="I16" s="106">
        <v>15439</v>
      </c>
      <c r="J16" s="106">
        <v>15276</v>
      </c>
      <c r="K16" s="106">
        <v>15276</v>
      </c>
      <c r="L16" s="107">
        <v>15278</v>
      </c>
      <c r="M16" s="106">
        <v>15483</v>
      </c>
      <c r="N16" s="108">
        <v>15361</v>
      </c>
      <c r="O16" s="108">
        <v>15361</v>
      </c>
      <c r="P16" s="108">
        <v>15361</v>
      </c>
      <c r="Q16" s="108">
        <v>15361</v>
      </c>
      <c r="R16" s="108">
        <v>15361</v>
      </c>
      <c r="S16" s="108">
        <v>15361</v>
      </c>
      <c r="T16" s="108">
        <v>15357</v>
      </c>
      <c r="U16" s="108">
        <v>15361.39</v>
      </c>
      <c r="V16" s="108">
        <v>15361</v>
      </c>
      <c r="W16" s="108">
        <v>15360.2</v>
      </c>
      <c r="X16" s="108">
        <v>15360</v>
      </c>
      <c r="Y16" s="108">
        <v>15368</v>
      </c>
      <c r="Z16" s="108">
        <v>15368</v>
      </c>
      <c r="AA16" s="108">
        <v>15368</v>
      </c>
      <c r="AB16" s="108">
        <v>15368</v>
      </c>
      <c r="AC16" s="184">
        <v>15.368</v>
      </c>
    </row>
    <row r="17" spans="1:29" ht="12" customHeight="1" x14ac:dyDescent="0.2">
      <c r="A17" s="105" t="s">
        <v>233</v>
      </c>
      <c r="B17" s="102" t="s">
        <v>194</v>
      </c>
      <c r="C17" s="106">
        <v>9884.760000000002</v>
      </c>
      <c r="D17" s="106">
        <v>9841.11</v>
      </c>
      <c r="E17" s="106">
        <v>9841.1100000000024</v>
      </c>
      <c r="F17" s="106">
        <v>10054.320000000002</v>
      </c>
      <c r="G17" s="106">
        <v>10053.230000000003</v>
      </c>
      <c r="H17" s="106">
        <v>10530.350000000002</v>
      </c>
      <c r="I17" s="106">
        <v>10530</v>
      </c>
      <c r="J17" s="106">
        <v>10530</v>
      </c>
      <c r="K17" s="106">
        <v>10530</v>
      </c>
      <c r="L17" s="107">
        <v>10530</v>
      </c>
      <c r="M17" s="106">
        <v>10530</v>
      </c>
      <c r="N17" s="108">
        <v>10530</v>
      </c>
      <c r="O17" s="108">
        <v>10530</v>
      </c>
      <c r="P17" s="108">
        <v>10530</v>
      </c>
      <c r="Q17" s="108">
        <v>10530</v>
      </c>
      <c r="R17" s="108">
        <v>10530</v>
      </c>
      <c r="S17" s="108">
        <v>10530</v>
      </c>
      <c r="T17" s="108">
        <v>10530</v>
      </c>
      <c r="U17" s="108">
        <v>10530.349999999999</v>
      </c>
      <c r="V17" s="108">
        <v>10530</v>
      </c>
      <c r="W17" s="108">
        <v>10530.350000000002</v>
      </c>
      <c r="X17" s="108">
        <v>10531</v>
      </c>
      <c r="Y17" s="108">
        <v>10531</v>
      </c>
      <c r="Z17" s="108">
        <v>10531</v>
      </c>
      <c r="AA17" s="108">
        <v>10531</v>
      </c>
      <c r="AB17" s="108">
        <v>10531</v>
      </c>
      <c r="AC17" s="184">
        <v>10.531000000000001</v>
      </c>
    </row>
    <row r="18" spans="1:29" ht="12" customHeight="1" x14ac:dyDescent="0.2">
      <c r="A18" s="105" t="s">
        <v>234</v>
      </c>
      <c r="B18" s="102" t="s">
        <v>12</v>
      </c>
      <c r="C18" s="106">
        <v>9889.58</v>
      </c>
      <c r="D18" s="106">
        <v>9889.57</v>
      </c>
      <c r="E18" s="106">
        <v>9779.7499999999982</v>
      </c>
      <c r="F18" s="106">
        <v>9765.9500000000025</v>
      </c>
      <c r="G18" s="106">
        <v>9766.1399999999976</v>
      </c>
      <c r="H18" s="106">
        <v>9459.3700000000008</v>
      </c>
      <c r="I18" s="106">
        <v>9459</v>
      </c>
      <c r="J18" s="106">
        <v>9397</v>
      </c>
      <c r="K18" s="106">
        <v>11666</v>
      </c>
      <c r="L18" s="107">
        <v>11666</v>
      </c>
      <c r="M18" s="106">
        <v>11666</v>
      </c>
      <c r="N18" s="108">
        <v>11700</v>
      </c>
      <c r="O18" s="108">
        <v>11702</v>
      </c>
      <c r="P18" s="108">
        <v>11702</v>
      </c>
      <c r="Q18" s="108">
        <v>11702</v>
      </c>
      <c r="R18" s="108">
        <v>11702</v>
      </c>
      <c r="S18" s="108">
        <v>11702</v>
      </c>
      <c r="T18" s="108">
        <v>11702</v>
      </c>
      <c r="U18" s="108">
        <v>11702.320000000003</v>
      </c>
      <c r="V18" s="108">
        <v>11705</v>
      </c>
      <c r="W18" s="108">
        <v>11697.259999999997</v>
      </c>
      <c r="X18" s="108">
        <v>11697</v>
      </c>
      <c r="Y18" s="108">
        <v>11697</v>
      </c>
      <c r="Z18" s="108">
        <v>11697</v>
      </c>
      <c r="AA18" s="108">
        <v>11697</v>
      </c>
      <c r="AB18" s="108">
        <v>11697</v>
      </c>
      <c r="AC18" s="184">
        <v>11.7</v>
      </c>
    </row>
    <row r="19" spans="1:29" ht="12" customHeight="1" x14ac:dyDescent="0.2">
      <c r="A19" s="105" t="s">
        <v>235</v>
      </c>
      <c r="B19" s="102" t="s">
        <v>236</v>
      </c>
      <c r="C19" s="106">
        <v>0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K19" s="106">
        <v>0</v>
      </c>
      <c r="L19" s="107">
        <v>0</v>
      </c>
      <c r="M19" s="106">
        <v>0</v>
      </c>
      <c r="N19" s="106">
        <v>0</v>
      </c>
      <c r="O19" s="106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6" t="s">
        <v>5</v>
      </c>
      <c r="Z19" s="186" t="s">
        <v>5</v>
      </c>
      <c r="AA19" s="186" t="s">
        <v>5</v>
      </c>
      <c r="AB19" s="186" t="s">
        <v>5</v>
      </c>
      <c r="AC19" s="186" t="s">
        <v>5</v>
      </c>
    </row>
    <row r="20" spans="1:29" ht="12" customHeight="1" x14ac:dyDescent="0.2">
      <c r="B20" s="110" t="s">
        <v>13</v>
      </c>
      <c r="C20" s="111">
        <f t="shared" ref="C20:P20" si="0">+SUM(C4:C19)</f>
        <v>335031.63</v>
      </c>
      <c r="D20" s="111">
        <f t="shared" si="0"/>
        <v>337396.07999999996</v>
      </c>
      <c r="E20" s="111">
        <f t="shared" si="0"/>
        <v>340390.56</v>
      </c>
      <c r="F20" s="111">
        <f t="shared" si="0"/>
        <v>340056.02999999997</v>
      </c>
      <c r="G20" s="111">
        <f t="shared" si="0"/>
        <v>339080.55000000005</v>
      </c>
      <c r="H20" s="111">
        <f t="shared" si="0"/>
        <v>340111.52999999997</v>
      </c>
      <c r="I20" s="111">
        <f t="shared" si="0"/>
        <v>343023</v>
      </c>
      <c r="J20" s="111">
        <f t="shared" si="0"/>
        <v>344025</v>
      </c>
      <c r="K20" s="111">
        <f t="shared" si="0"/>
        <v>345929</v>
      </c>
      <c r="L20" s="112">
        <f t="shared" si="0"/>
        <v>332119</v>
      </c>
      <c r="M20" s="111">
        <f t="shared" si="0"/>
        <v>332774</v>
      </c>
      <c r="N20" s="111">
        <f t="shared" si="0"/>
        <v>332150</v>
      </c>
      <c r="O20" s="111">
        <f t="shared" si="0"/>
        <v>332277</v>
      </c>
      <c r="P20" s="111">
        <f t="shared" si="0"/>
        <v>332812</v>
      </c>
      <c r="Q20" s="111">
        <f t="shared" ref="Q20:R20" si="1">+SUM(Q4:Q19)</f>
        <v>332642</v>
      </c>
      <c r="R20" s="111">
        <f t="shared" si="1"/>
        <v>333062</v>
      </c>
      <c r="S20" s="111">
        <f t="shared" ref="S20:W20" si="2">+SUM(S4:S19)</f>
        <v>333345</v>
      </c>
      <c r="T20" s="111">
        <f t="shared" si="2"/>
        <v>333460</v>
      </c>
      <c r="U20" s="111">
        <f t="shared" si="2"/>
        <v>335893.3</v>
      </c>
      <c r="V20" s="111">
        <f t="shared" si="2"/>
        <v>334826</v>
      </c>
      <c r="W20" s="111">
        <f t="shared" si="2"/>
        <v>335642.2</v>
      </c>
      <c r="X20" s="111">
        <f t="shared" ref="X20:Y20" si="3">+SUM(X4:X19)</f>
        <v>335279</v>
      </c>
      <c r="Y20" s="111">
        <f t="shared" si="3"/>
        <v>335690</v>
      </c>
      <c r="Z20" s="111">
        <f t="shared" ref="Z20:AA20" si="4">+SUM(Z4:Z19)</f>
        <v>335666</v>
      </c>
      <c r="AA20" s="111">
        <f t="shared" si="4"/>
        <v>336240</v>
      </c>
      <c r="AB20" s="111">
        <f t="shared" ref="AB20" si="5">+SUM(AB4:AB19)</f>
        <v>336240</v>
      </c>
      <c r="AC20" s="183">
        <f>+SUM(AC4:AC19)</f>
        <v>335.89300000000003</v>
      </c>
    </row>
    <row r="21" spans="1:29" ht="12" customHeight="1" x14ac:dyDescent="0.2">
      <c r="C21" s="113"/>
    </row>
    <row r="22" spans="1:29" ht="12" customHeight="1" x14ac:dyDescent="0.2">
      <c r="B22" s="209" t="s">
        <v>288</v>
      </c>
      <c r="C22" s="130" t="str">
        <f t="shared" ref="C22:AC22" si="6">+C$2</f>
        <v>IQ 17</v>
      </c>
      <c r="D22" s="130" t="str">
        <f t="shared" si="6"/>
        <v>IIQ 17</v>
      </c>
      <c r="E22" s="130" t="str">
        <f t="shared" si="6"/>
        <v>IIIQ 17</v>
      </c>
      <c r="F22" s="130" t="str">
        <f t="shared" si="6"/>
        <v>IVQ 17</v>
      </c>
      <c r="G22" s="130" t="str">
        <f t="shared" si="6"/>
        <v>IQ 18</v>
      </c>
      <c r="H22" s="130" t="str">
        <f t="shared" si="6"/>
        <v>IIQ 18</v>
      </c>
      <c r="I22" s="130" t="str">
        <f t="shared" si="6"/>
        <v>IIIQ 18</v>
      </c>
      <c r="J22" s="130" t="str">
        <f t="shared" si="6"/>
        <v>IVQ 18</v>
      </c>
      <c r="K22" s="130" t="str">
        <f t="shared" si="6"/>
        <v>IQ 19</v>
      </c>
      <c r="L22" s="130" t="str">
        <f t="shared" si="6"/>
        <v>IIQ 19</v>
      </c>
      <c r="M22" s="130" t="str">
        <f t="shared" si="6"/>
        <v>IIIQ 19</v>
      </c>
      <c r="N22" s="130" t="str">
        <f t="shared" si="6"/>
        <v>IVQ 19</v>
      </c>
      <c r="O22" s="130" t="str">
        <f t="shared" si="6"/>
        <v>IQ 20</v>
      </c>
      <c r="P22" s="130" t="str">
        <f t="shared" si="6"/>
        <v>IIQ 20</v>
      </c>
      <c r="Q22" s="130" t="str">
        <f t="shared" si="6"/>
        <v>IIIQ 20</v>
      </c>
      <c r="R22" s="130" t="str">
        <f t="shared" si="6"/>
        <v>IVQ 20</v>
      </c>
      <c r="S22" s="130" t="str">
        <f t="shared" si="6"/>
        <v>IQ 21</v>
      </c>
      <c r="T22" s="130" t="str">
        <f t="shared" si="6"/>
        <v>IIQ 21</v>
      </c>
      <c r="U22" s="130" t="str">
        <f t="shared" si="6"/>
        <v>IIIQ 21</v>
      </c>
      <c r="V22" s="130" t="str">
        <f t="shared" si="6"/>
        <v>IVQ 21</v>
      </c>
      <c r="W22" s="130" t="str">
        <f t="shared" si="6"/>
        <v>IQ 22</v>
      </c>
      <c r="X22" s="130" t="str">
        <f t="shared" si="6"/>
        <v>IIQ 22</v>
      </c>
      <c r="Y22" s="130" t="str">
        <f t="shared" si="6"/>
        <v>IIIQ 22</v>
      </c>
      <c r="Z22" s="130" t="str">
        <f t="shared" si="6"/>
        <v>IVQ 22</v>
      </c>
      <c r="AA22" s="130" t="str">
        <f t="shared" si="6"/>
        <v>IQ 23</v>
      </c>
      <c r="AB22" s="130" t="str">
        <f t="shared" si="6"/>
        <v>IIQ 23</v>
      </c>
      <c r="AC22" s="130" t="str">
        <f t="shared" si="6"/>
        <v>IIIQ 23</v>
      </c>
    </row>
    <row r="23" spans="1:29" ht="12" customHeight="1" x14ac:dyDescent="0.2">
      <c r="B23" s="209"/>
      <c r="C23" s="132">
        <f t="shared" ref="C23:AC23" si="7">+C$3</f>
        <v>42614</v>
      </c>
      <c r="D23" s="132">
        <f t="shared" si="7"/>
        <v>42705</v>
      </c>
      <c r="E23" s="132">
        <f t="shared" si="7"/>
        <v>42795</v>
      </c>
      <c r="F23" s="132">
        <f t="shared" si="7"/>
        <v>42887</v>
      </c>
      <c r="G23" s="132">
        <f t="shared" si="7"/>
        <v>42979</v>
      </c>
      <c r="H23" s="132">
        <f t="shared" si="7"/>
        <v>43070</v>
      </c>
      <c r="I23" s="132">
        <f t="shared" si="7"/>
        <v>43160</v>
      </c>
      <c r="J23" s="132">
        <f t="shared" si="7"/>
        <v>43252</v>
      </c>
      <c r="K23" s="132">
        <f t="shared" si="7"/>
        <v>43344</v>
      </c>
      <c r="L23" s="132">
        <f t="shared" si="7"/>
        <v>43435</v>
      </c>
      <c r="M23" s="132">
        <f t="shared" si="7"/>
        <v>43525</v>
      </c>
      <c r="N23" s="132">
        <f t="shared" si="7"/>
        <v>43617</v>
      </c>
      <c r="O23" s="132">
        <f t="shared" si="7"/>
        <v>43709</v>
      </c>
      <c r="P23" s="132">
        <f t="shared" si="7"/>
        <v>43800</v>
      </c>
      <c r="Q23" s="132">
        <f t="shared" si="7"/>
        <v>43891</v>
      </c>
      <c r="R23" s="132">
        <f t="shared" si="7"/>
        <v>43983</v>
      </c>
      <c r="S23" s="132">
        <f t="shared" si="7"/>
        <v>44075</v>
      </c>
      <c r="T23" s="132">
        <f t="shared" si="7"/>
        <v>44166</v>
      </c>
      <c r="U23" s="132">
        <f t="shared" si="7"/>
        <v>44256</v>
      </c>
      <c r="V23" s="132">
        <f t="shared" si="7"/>
        <v>44348</v>
      </c>
      <c r="W23" s="132">
        <f t="shared" si="7"/>
        <v>44440</v>
      </c>
      <c r="X23" s="132">
        <f t="shared" si="7"/>
        <v>44440</v>
      </c>
      <c r="Y23" s="132">
        <f t="shared" si="7"/>
        <v>44621</v>
      </c>
      <c r="Z23" s="132">
        <f t="shared" si="7"/>
        <v>44742</v>
      </c>
      <c r="AA23" s="132">
        <f t="shared" si="7"/>
        <v>44834</v>
      </c>
      <c r="AB23" s="132">
        <f t="shared" si="7"/>
        <v>44926</v>
      </c>
      <c r="AC23" s="132">
        <f t="shared" si="7"/>
        <v>45016</v>
      </c>
    </row>
    <row r="24" spans="1:29" ht="12" customHeight="1" x14ac:dyDescent="0.2">
      <c r="A24" s="105" t="s">
        <v>213</v>
      </c>
      <c r="B24" s="102" t="s">
        <v>0</v>
      </c>
      <c r="C24" s="114">
        <v>0.99547226704300318</v>
      </c>
      <c r="D24" s="114">
        <v>0.99546820626384058</v>
      </c>
      <c r="E24" s="114">
        <v>0.99546552932299825</v>
      </c>
      <c r="F24" s="114">
        <v>0.99348413843777683</v>
      </c>
      <c r="G24" s="114">
        <v>0.98783607308490995</v>
      </c>
      <c r="H24" s="114">
        <v>0.98674501515859769</v>
      </c>
      <c r="I24" s="114">
        <v>1</v>
      </c>
      <c r="J24" s="115">
        <v>0.995</v>
      </c>
      <c r="K24" s="115">
        <v>0.995</v>
      </c>
      <c r="L24" s="115">
        <v>0.995</v>
      </c>
      <c r="M24" s="115">
        <v>0.9821021544378673</v>
      </c>
      <c r="N24" s="116">
        <v>0.99070572529897072</v>
      </c>
      <c r="O24" s="116">
        <v>0.98099999999999998</v>
      </c>
      <c r="P24" s="116">
        <v>0.99099999999999999</v>
      </c>
      <c r="Q24" s="116">
        <v>0.98099999999999998</v>
      </c>
      <c r="R24" s="116">
        <v>0.92400000000000004</v>
      </c>
      <c r="S24" s="116">
        <v>0.94499999999999995</v>
      </c>
      <c r="T24" s="116">
        <v>0.96799999999999997</v>
      </c>
      <c r="U24" s="116">
        <v>0.98195338020303402</v>
      </c>
      <c r="V24" s="116">
        <v>0.98401319412849308</v>
      </c>
      <c r="W24" s="116">
        <v>0.99696078162717761</v>
      </c>
      <c r="X24" s="116">
        <v>1</v>
      </c>
      <c r="Y24" s="116">
        <v>0.95</v>
      </c>
      <c r="Z24" s="116">
        <v>0.98</v>
      </c>
      <c r="AA24" s="150">
        <v>0.99099999999999999</v>
      </c>
      <c r="AB24" s="150">
        <v>0.99099999999999999</v>
      </c>
      <c r="AC24" s="150" t="s">
        <v>328</v>
      </c>
    </row>
    <row r="25" spans="1:29" ht="12" customHeight="1" x14ac:dyDescent="0.2">
      <c r="A25" s="105" t="s">
        <v>214</v>
      </c>
      <c r="B25" s="102" t="s">
        <v>215</v>
      </c>
      <c r="C25" s="114">
        <v>1</v>
      </c>
      <c r="D25" s="114">
        <v>0.99759168450672553</v>
      </c>
      <c r="E25" s="114">
        <v>0.99377500495309035</v>
      </c>
      <c r="F25" s="114">
        <v>0.96768410888265077</v>
      </c>
      <c r="G25" s="114">
        <v>0.99548827143533081</v>
      </c>
      <c r="H25" s="114">
        <v>1</v>
      </c>
      <c r="I25" s="114">
        <v>0.99</v>
      </c>
      <c r="J25" s="115">
        <v>0.99099999999999999</v>
      </c>
      <c r="K25" s="115">
        <v>0.995</v>
      </c>
      <c r="L25" s="115">
        <v>0.998</v>
      </c>
      <c r="M25" s="115">
        <v>0.98387509236459059</v>
      </c>
      <c r="N25" s="116">
        <v>0.98668155702013594</v>
      </c>
      <c r="O25" s="116">
        <v>0.97699999999999998</v>
      </c>
      <c r="P25" s="116">
        <v>0.98099999999999998</v>
      </c>
      <c r="Q25" s="116">
        <v>0.97899999999999998</v>
      </c>
      <c r="R25" s="116">
        <v>0.95199999999999996</v>
      </c>
      <c r="S25" s="116">
        <v>0.94599999999999995</v>
      </c>
      <c r="T25" s="116">
        <v>0.97099999999999997</v>
      </c>
      <c r="U25" s="116">
        <v>0.99784827586206892</v>
      </c>
      <c r="V25" s="116">
        <v>0.99661609424820274</v>
      </c>
      <c r="W25" s="116">
        <v>0.95809454808714545</v>
      </c>
      <c r="X25" s="116">
        <v>0.96099999999999997</v>
      </c>
      <c r="Y25" s="116">
        <v>0.97199999999999998</v>
      </c>
      <c r="Z25" s="116">
        <v>0.98899999999999999</v>
      </c>
      <c r="AA25" s="150">
        <v>0.98899999999999999</v>
      </c>
      <c r="AB25" s="150">
        <v>0.98599999999999999</v>
      </c>
      <c r="AC25" s="150" t="s">
        <v>329</v>
      </c>
    </row>
    <row r="26" spans="1:29" ht="12" customHeight="1" x14ac:dyDescent="0.2">
      <c r="A26" s="105" t="s">
        <v>216</v>
      </c>
      <c r="B26" s="102" t="s">
        <v>2</v>
      </c>
      <c r="C26" s="114">
        <v>1</v>
      </c>
      <c r="D26" s="114">
        <v>0.9993562618793268</v>
      </c>
      <c r="E26" s="114">
        <v>0.99325579718584822</v>
      </c>
      <c r="F26" s="114">
        <v>0.9926905692815351</v>
      </c>
      <c r="G26" s="114">
        <v>0.99592102709147878</v>
      </c>
      <c r="H26" s="114">
        <v>0.99902882260279424</v>
      </c>
      <c r="I26" s="114">
        <v>0.997</v>
      </c>
      <c r="J26" s="115">
        <v>0.98899999999999999</v>
      </c>
      <c r="K26" s="115">
        <v>0.99</v>
      </c>
      <c r="L26" s="115">
        <v>0.99199999999999999</v>
      </c>
      <c r="M26" s="115">
        <v>0.98451808862155921</v>
      </c>
      <c r="N26" s="116">
        <v>0.98582477112486355</v>
      </c>
      <c r="O26" s="116">
        <v>0.99099999999999999</v>
      </c>
      <c r="P26" s="116">
        <v>0.94699999999999995</v>
      </c>
      <c r="Q26" s="116">
        <v>0.99299999999999999</v>
      </c>
      <c r="R26" s="116">
        <v>0.97399999999999998</v>
      </c>
      <c r="S26" s="116">
        <v>0.96199999999999997</v>
      </c>
      <c r="T26" s="116">
        <v>0.67600000000000005</v>
      </c>
      <c r="U26" s="116">
        <v>0.68650085250462589</v>
      </c>
      <c r="V26" s="116">
        <v>0.64807885443391777</v>
      </c>
      <c r="W26" s="116">
        <v>0.68191878071786727</v>
      </c>
      <c r="X26" s="116">
        <v>0.64827348607976742</v>
      </c>
      <c r="Y26" s="116">
        <v>0.81</v>
      </c>
      <c r="Z26" s="116">
        <v>0.81399999999999995</v>
      </c>
      <c r="AA26" s="150">
        <v>0.86599999999999999</v>
      </c>
      <c r="AB26" s="150">
        <v>0.86199999999999999</v>
      </c>
      <c r="AC26" s="150" t="s">
        <v>330</v>
      </c>
    </row>
    <row r="27" spans="1:29" ht="12" customHeight="1" x14ac:dyDescent="0.2">
      <c r="A27" s="105" t="s">
        <v>217</v>
      </c>
      <c r="B27" s="102" t="s">
        <v>3</v>
      </c>
      <c r="C27" s="114">
        <v>0.8987851075578619</v>
      </c>
      <c r="D27" s="114">
        <v>0.92263844177803789</v>
      </c>
      <c r="E27" s="114">
        <v>0.92130790539783192</v>
      </c>
      <c r="F27" s="114">
        <v>0.98141262749995994</v>
      </c>
      <c r="G27" s="114">
        <v>0.99778066003746935</v>
      </c>
      <c r="H27" s="114">
        <v>0.9941861981361485</v>
      </c>
      <c r="I27" s="114">
        <v>0.98799999999999999</v>
      </c>
      <c r="J27" s="115">
        <v>0.998</v>
      </c>
      <c r="K27" s="115">
        <v>0.98399999999999999</v>
      </c>
      <c r="L27" s="115">
        <v>0.98399999999999999</v>
      </c>
      <c r="M27" s="115">
        <v>0.98615376299296975</v>
      </c>
      <c r="N27" s="116">
        <v>0.9792792936021647</v>
      </c>
      <c r="O27" s="116">
        <v>0.98099999999999998</v>
      </c>
      <c r="P27" s="116">
        <v>0.98599999999999999</v>
      </c>
      <c r="Q27" s="116">
        <v>0.99099999999999999</v>
      </c>
      <c r="R27" s="116">
        <v>0.97299999999999998</v>
      </c>
      <c r="S27" s="116">
        <v>0.97399999999999998</v>
      </c>
      <c r="T27" s="116">
        <v>0.98199999999999998</v>
      </c>
      <c r="U27" s="116">
        <v>0.91380483646142441</v>
      </c>
      <c r="V27" s="116">
        <v>0.90593717507949878</v>
      </c>
      <c r="W27" s="116">
        <v>0.8528873811312736</v>
      </c>
      <c r="X27" s="116">
        <v>0.99311642873947925</v>
      </c>
      <c r="Y27" s="116">
        <v>0.98199999999999998</v>
      </c>
      <c r="Z27" s="116">
        <v>0.997</v>
      </c>
      <c r="AA27" s="150">
        <v>0.93700000000000006</v>
      </c>
      <c r="AB27" s="150">
        <v>0.93799999999999994</v>
      </c>
      <c r="AC27" s="150" t="s">
        <v>331</v>
      </c>
    </row>
    <row r="28" spans="1:29" ht="12" customHeight="1" x14ac:dyDescent="0.2">
      <c r="A28" s="105" t="s">
        <v>218</v>
      </c>
      <c r="B28" s="102" t="s">
        <v>4</v>
      </c>
      <c r="C28" s="114">
        <v>0.99569633915579936</v>
      </c>
      <c r="D28" s="114">
        <v>1</v>
      </c>
      <c r="E28" s="114">
        <v>0.95455608420390237</v>
      </c>
      <c r="F28" s="114">
        <v>0.97585791973332314</v>
      </c>
      <c r="G28" s="114">
        <v>0.98826894689224032</v>
      </c>
      <c r="H28" s="114">
        <v>0.99362442157751663</v>
      </c>
      <c r="I28" s="114">
        <v>0.97699999999999998</v>
      </c>
      <c r="J28" s="115">
        <v>0.97099999999999997</v>
      </c>
      <c r="K28" s="115">
        <v>0.98799999999999999</v>
      </c>
      <c r="L28" s="115">
        <v>0.93400000000000005</v>
      </c>
      <c r="M28" s="115">
        <v>0.90549540221816649</v>
      </c>
      <c r="N28" s="116">
        <v>0.93464963044407257</v>
      </c>
      <c r="O28" s="116">
        <v>0.94699999999999995</v>
      </c>
      <c r="P28" s="116">
        <v>0.94699999999999995</v>
      </c>
      <c r="Q28" s="116">
        <v>0.92500000000000004</v>
      </c>
      <c r="R28" s="116">
        <v>0.91800000000000004</v>
      </c>
      <c r="S28" s="116">
        <v>0.89700000000000002</v>
      </c>
      <c r="T28" s="116">
        <v>0.90200000000000002</v>
      </c>
      <c r="U28" s="116">
        <v>0.8832759599547565</v>
      </c>
      <c r="V28" s="116">
        <v>0.87762490885047617</v>
      </c>
      <c r="W28" s="116">
        <v>0.87389556611861419</v>
      </c>
      <c r="X28" s="116">
        <v>0.9115803550509779</v>
      </c>
      <c r="Y28" s="116">
        <v>0.91600000000000004</v>
      </c>
      <c r="Z28" s="116">
        <v>0.92400000000000004</v>
      </c>
      <c r="AA28" s="150">
        <v>0.92100000000000004</v>
      </c>
      <c r="AB28" s="150">
        <v>0.92100000000000004</v>
      </c>
      <c r="AC28" s="150" t="s">
        <v>332</v>
      </c>
    </row>
    <row r="29" spans="1:29" ht="12" customHeight="1" x14ac:dyDescent="0.2">
      <c r="A29" s="105" t="s">
        <v>219</v>
      </c>
      <c r="B29" s="102" t="s">
        <v>220</v>
      </c>
      <c r="C29" s="114">
        <v>0.95656569665698465</v>
      </c>
      <c r="D29" s="114">
        <v>0.96038119339983852</v>
      </c>
      <c r="E29" s="114">
        <v>0.97599144598261889</v>
      </c>
      <c r="F29" s="114">
        <v>0.97173766867707811</v>
      </c>
      <c r="G29" s="114">
        <v>0.9512303032117182</v>
      </c>
      <c r="H29" s="114">
        <v>1</v>
      </c>
      <c r="I29" s="114">
        <v>0.997</v>
      </c>
      <c r="J29" s="115">
        <v>0.96099999999999997</v>
      </c>
      <c r="K29" s="115">
        <v>0.90400000000000003</v>
      </c>
      <c r="L29" s="115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38">
        <v>0</v>
      </c>
      <c r="AB29" s="138">
        <v>0</v>
      </c>
      <c r="AC29" s="138">
        <v>0</v>
      </c>
    </row>
    <row r="30" spans="1:29" ht="12" customHeight="1" x14ac:dyDescent="0.2">
      <c r="A30" s="105" t="s">
        <v>221</v>
      </c>
      <c r="B30" s="102" t="s">
        <v>222</v>
      </c>
      <c r="C30" s="114">
        <v>0.99848137131386216</v>
      </c>
      <c r="D30" s="114">
        <v>1</v>
      </c>
      <c r="E30" s="114">
        <v>0.9970100685078942</v>
      </c>
      <c r="F30" s="114">
        <v>0.99869189038708128</v>
      </c>
      <c r="G30" s="114">
        <v>0.99474331859024778</v>
      </c>
      <c r="H30" s="114">
        <v>0.99859351685958164</v>
      </c>
      <c r="I30" s="114">
        <v>0.996</v>
      </c>
      <c r="J30" s="115">
        <v>0.995</v>
      </c>
      <c r="K30" s="115">
        <v>1</v>
      </c>
      <c r="L30" s="115">
        <v>0.745</v>
      </c>
      <c r="M30" s="115">
        <v>0.73508488284637052</v>
      </c>
      <c r="N30" s="116">
        <v>0.74482521328004292</v>
      </c>
      <c r="O30" s="116">
        <v>0.75600000000000001</v>
      </c>
      <c r="P30" s="116">
        <v>0.77800000000000002</v>
      </c>
      <c r="Q30" s="116">
        <v>0.75700000000000001</v>
      </c>
      <c r="R30" s="116">
        <v>0.75</v>
      </c>
      <c r="S30" s="116">
        <v>0.71699999999999997</v>
      </c>
      <c r="T30" s="116">
        <v>0.63200000000000001</v>
      </c>
      <c r="U30" s="116">
        <v>0.72971761902883792</v>
      </c>
      <c r="V30" s="116">
        <v>0.80734972430795904</v>
      </c>
      <c r="W30" s="116">
        <v>0.83058744843086929</v>
      </c>
      <c r="X30" s="116">
        <v>0.79450301999598261</v>
      </c>
      <c r="Y30" s="116">
        <v>0.80900000000000005</v>
      </c>
      <c r="Z30" s="116">
        <v>0.83499999999999996</v>
      </c>
      <c r="AA30" s="150">
        <v>0.89600000000000002</v>
      </c>
      <c r="AB30" s="150">
        <v>0.89300000000000002</v>
      </c>
      <c r="AC30" s="150" t="s">
        <v>333</v>
      </c>
    </row>
    <row r="31" spans="1:29" ht="12" customHeight="1" x14ac:dyDescent="0.2">
      <c r="A31" s="105" t="s">
        <v>223</v>
      </c>
      <c r="B31" s="102" t="s">
        <v>6</v>
      </c>
      <c r="C31" s="114">
        <v>1</v>
      </c>
      <c r="D31" s="114">
        <v>0.99596787305303547</v>
      </c>
      <c r="E31" s="114">
        <v>1</v>
      </c>
      <c r="F31" s="114">
        <v>1</v>
      </c>
      <c r="G31" s="114">
        <v>1</v>
      </c>
      <c r="H31" s="114">
        <v>1</v>
      </c>
      <c r="I31" s="114">
        <v>1</v>
      </c>
      <c r="J31" s="115">
        <v>0.97699999999999998</v>
      </c>
      <c r="K31" s="115">
        <v>0.998</v>
      </c>
      <c r="L31" s="115">
        <v>0.97799999999999998</v>
      </c>
      <c r="M31" s="115">
        <v>0.98971373335834678</v>
      </c>
      <c r="N31" s="116">
        <v>0.98954203060760515</v>
      </c>
      <c r="O31" s="116">
        <v>0.98899999999999999</v>
      </c>
      <c r="P31" s="116">
        <v>0.99</v>
      </c>
      <c r="Q31" s="116">
        <v>0.98299999999999998</v>
      </c>
      <c r="R31" s="116">
        <v>0.97099999999999997</v>
      </c>
      <c r="S31" s="116">
        <v>0.95899999999999996</v>
      </c>
      <c r="T31" s="116">
        <v>0.97799999999999998</v>
      </c>
      <c r="U31" s="116">
        <v>0.90758765645162565</v>
      </c>
      <c r="V31" s="116">
        <v>0.90254346868064739</v>
      </c>
      <c r="W31" s="116">
        <v>0.93467817896389327</v>
      </c>
      <c r="X31" s="116">
        <v>0.98360037794084443</v>
      </c>
      <c r="Y31" s="116">
        <v>0.998</v>
      </c>
      <c r="Z31" s="116">
        <v>1</v>
      </c>
      <c r="AA31" s="150">
        <v>0.997</v>
      </c>
      <c r="AB31" s="150">
        <v>1</v>
      </c>
      <c r="AC31" s="150" t="s">
        <v>334</v>
      </c>
    </row>
    <row r="32" spans="1:29" ht="12" customHeight="1" x14ac:dyDescent="0.2">
      <c r="A32" s="105" t="s">
        <v>224</v>
      </c>
      <c r="B32" s="102" t="s">
        <v>7</v>
      </c>
      <c r="C32" s="114">
        <v>0.97311272143940608</v>
      </c>
      <c r="D32" s="114">
        <v>0.97728732716670574</v>
      </c>
      <c r="E32" s="114">
        <v>0.97732590145884946</v>
      </c>
      <c r="F32" s="114">
        <v>0.99986387029016732</v>
      </c>
      <c r="G32" s="114">
        <v>1</v>
      </c>
      <c r="H32" s="114">
        <v>1</v>
      </c>
      <c r="I32" s="114">
        <v>1</v>
      </c>
      <c r="J32" s="115">
        <v>0.997</v>
      </c>
      <c r="K32" s="115">
        <v>1</v>
      </c>
      <c r="L32" s="115">
        <v>0.94699999999999995</v>
      </c>
      <c r="M32" s="115">
        <v>0.99372602563894608</v>
      </c>
      <c r="N32" s="116">
        <v>0.99379428356971</v>
      </c>
      <c r="O32" s="116">
        <v>0.94499999999999995</v>
      </c>
      <c r="P32" s="116">
        <v>1</v>
      </c>
      <c r="Q32" s="116">
        <v>0.94499999999999995</v>
      </c>
      <c r="R32" s="116">
        <v>0.93799999999999994</v>
      </c>
      <c r="S32" s="116">
        <v>1</v>
      </c>
      <c r="T32" s="116">
        <v>1</v>
      </c>
      <c r="U32" s="116">
        <v>1</v>
      </c>
      <c r="V32" s="116">
        <v>1</v>
      </c>
      <c r="W32" s="116">
        <v>1</v>
      </c>
      <c r="X32" s="116">
        <v>1</v>
      </c>
      <c r="Y32" s="116">
        <v>0.92800000000000005</v>
      </c>
      <c r="Z32" s="116">
        <v>1</v>
      </c>
      <c r="AA32" s="150">
        <v>1</v>
      </c>
      <c r="AB32" s="150">
        <v>1</v>
      </c>
      <c r="AC32" s="150" t="s">
        <v>335</v>
      </c>
    </row>
    <row r="33" spans="1:29" ht="12" customHeight="1" x14ac:dyDescent="0.2">
      <c r="A33" s="105" t="s">
        <v>225</v>
      </c>
      <c r="B33" s="102" t="s">
        <v>226</v>
      </c>
      <c r="C33" s="114">
        <v>1</v>
      </c>
      <c r="D33" s="114">
        <v>0.99389235351864624</v>
      </c>
      <c r="E33" s="114">
        <v>0.99389143777066369</v>
      </c>
      <c r="F33" s="114">
        <v>0.99389784798138403</v>
      </c>
      <c r="G33" s="114">
        <v>0.999999679489464</v>
      </c>
      <c r="H33" s="114">
        <v>0.99389784798138403</v>
      </c>
      <c r="I33" s="114">
        <v>0.998</v>
      </c>
      <c r="J33" s="115">
        <v>0.96799999999999997</v>
      </c>
      <c r="K33" s="115">
        <v>0.96399999999999997</v>
      </c>
      <c r="L33" s="115">
        <v>0.99199999999999999</v>
      </c>
      <c r="M33" s="115">
        <v>0.99045437854619145</v>
      </c>
      <c r="N33" s="116">
        <v>0.99525390445977624</v>
      </c>
      <c r="O33" s="116">
        <v>0.97199999999999998</v>
      </c>
      <c r="P33" s="116">
        <v>0.995</v>
      </c>
      <c r="Q33" s="116">
        <v>0.998</v>
      </c>
      <c r="R33" s="116">
        <v>0.99</v>
      </c>
      <c r="S33" s="116">
        <v>0.996</v>
      </c>
      <c r="T33" s="116">
        <v>0.997</v>
      </c>
      <c r="U33" s="116">
        <v>0.99567797579935702</v>
      </c>
      <c r="V33" s="116">
        <v>0.98120384838816899</v>
      </c>
      <c r="W33" s="116">
        <v>0.97523880750979985</v>
      </c>
      <c r="X33" s="116">
        <v>0.98612437106553297</v>
      </c>
      <c r="Y33" s="116">
        <v>0.99</v>
      </c>
      <c r="Z33" s="116">
        <v>0.96699999999999997</v>
      </c>
      <c r="AA33" s="150">
        <v>0.97799999999999998</v>
      </c>
      <c r="AB33" s="150">
        <v>0.97799999999999998</v>
      </c>
      <c r="AC33" s="150" t="s">
        <v>336</v>
      </c>
    </row>
    <row r="34" spans="1:29" ht="12" customHeight="1" x14ac:dyDescent="0.2">
      <c r="A34" s="105" t="s">
        <v>227</v>
      </c>
      <c r="B34" s="102" t="s">
        <v>228</v>
      </c>
      <c r="C34" s="114">
        <v>1</v>
      </c>
      <c r="D34" s="114">
        <v>0.99513906940473096</v>
      </c>
      <c r="E34" s="114">
        <v>0.99691235044099169</v>
      </c>
      <c r="F34" s="114">
        <v>0.99612738568352521</v>
      </c>
      <c r="G34" s="114">
        <v>0.99999997374299554</v>
      </c>
      <c r="H34" s="114">
        <v>0.99683241373881826</v>
      </c>
      <c r="I34" s="114">
        <v>0.98899999999999999</v>
      </c>
      <c r="J34" s="115">
        <v>0.995</v>
      </c>
      <c r="K34" s="115">
        <v>0.99299999999999999</v>
      </c>
      <c r="L34" s="115">
        <v>0.995</v>
      </c>
      <c r="M34" s="115">
        <v>0.99395238847852474</v>
      </c>
      <c r="N34" s="116">
        <v>0.99570732900139858</v>
      </c>
      <c r="O34" s="116">
        <v>0.998</v>
      </c>
      <c r="P34" s="116">
        <v>0.98899999999999999</v>
      </c>
      <c r="Q34" s="116">
        <v>0.98699999999999999</v>
      </c>
      <c r="R34" s="116">
        <v>0.96699999999999997</v>
      </c>
      <c r="S34" s="116">
        <v>0.98299999999999998</v>
      </c>
      <c r="T34" s="116">
        <v>0.94899999999999995</v>
      </c>
      <c r="U34" s="116">
        <v>0.94677075125688259</v>
      </c>
      <c r="V34" s="116">
        <v>0.95404056499871781</v>
      </c>
      <c r="W34" s="116">
        <v>0.94801495951059922</v>
      </c>
      <c r="X34" s="116">
        <v>0.94232673355381347</v>
      </c>
      <c r="Y34" s="116">
        <v>0.95799999999999996</v>
      </c>
      <c r="Z34" s="116">
        <v>0.96299999999999997</v>
      </c>
      <c r="AA34" s="150">
        <v>0.93300000000000005</v>
      </c>
      <c r="AB34" s="150">
        <v>0.96399999999999997</v>
      </c>
      <c r="AC34" s="150" t="s">
        <v>337</v>
      </c>
    </row>
    <row r="35" spans="1:29" ht="12" customHeight="1" x14ac:dyDescent="0.2">
      <c r="A35" s="105" t="s">
        <v>229</v>
      </c>
      <c r="B35" s="102" t="s">
        <v>230</v>
      </c>
      <c r="C35" s="114">
        <v>0.94891924536572703</v>
      </c>
      <c r="D35" s="114">
        <v>0.94820813363071232</v>
      </c>
      <c r="E35" s="114">
        <v>0.93672502583344763</v>
      </c>
      <c r="F35" s="114">
        <v>0.97100665592337987</v>
      </c>
      <c r="G35" s="114">
        <v>0.96852868065443809</v>
      </c>
      <c r="H35" s="114">
        <v>0.96732014403593625</v>
      </c>
      <c r="I35" s="114">
        <v>0.96</v>
      </c>
      <c r="J35" s="115">
        <v>0.98299999999999998</v>
      </c>
      <c r="K35" s="115">
        <v>0.99399999999999999</v>
      </c>
      <c r="L35" s="115">
        <v>0.999</v>
      </c>
      <c r="M35" s="115">
        <v>0.99180804724852611</v>
      </c>
      <c r="N35" s="116">
        <v>0.97277139973094651</v>
      </c>
      <c r="O35" s="116">
        <v>0.95</v>
      </c>
      <c r="P35" s="116">
        <v>0.98399999999999999</v>
      </c>
      <c r="Q35" s="116">
        <v>0.98</v>
      </c>
      <c r="R35" s="116">
        <v>0.97499999999999998</v>
      </c>
      <c r="S35" s="116">
        <v>0.96</v>
      </c>
      <c r="T35" s="116">
        <v>0.96899999999999997</v>
      </c>
      <c r="U35" s="116">
        <v>0.97377128967253479</v>
      </c>
      <c r="V35" s="116">
        <v>0.97299999999999998</v>
      </c>
      <c r="W35" s="116">
        <v>0.85691114383349221</v>
      </c>
      <c r="X35" s="116">
        <v>0.84111405736723921</v>
      </c>
      <c r="Y35" s="116">
        <v>0.875</v>
      </c>
      <c r="Z35" s="116">
        <v>0.91100000000000003</v>
      </c>
      <c r="AA35" s="150">
        <v>0.88400000000000001</v>
      </c>
      <c r="AB35" s="150">
        <v>0.875</v>
      </c>
      <c r="AC35" s="150" t="s">
        <v>336</v>
      </c>
    </row>
    <row r="36" spans="1:29" ht="12" customHeight="1" x14ac:dyDescent="0.2">
      <c r="A36" s="105" t="s">
        <v>231</v>
      </c>
      <c r="B36" s="102" t="s">
        <v>232</v>
      </c>
      <c r="C36" s="114">
        <v>0.99786159267704599</v>
      </c>
      <c r="D36" s="114">
        <v>1</v>
      </c>
      <c r="E36" s="114">
        <v>0.99347905202123488</v>
      </c>
      <c r="F36" s="114">
        <v>0.98137565685368056</v>
      </c>
      <c r="G36" s="114">
        <v>0.98856908304701008</v>
      </c>
      <c r="H36" s="114">
        <v>0.98585651518217965</v>
      </c>
      <c r="I36" s="114">
        <v>0.98399999999999999</v>
      </c>
      <c r="J36" s="115">
        <v>1</v>
      </c>
      <c r="K36" s="115">
        <v>0.99099999999999999</v>
      </c>
      <c r="L36" s="115">
        <v>0.97599999999999998</v>
      </c>
      <c r="M36" s="115">
        <v>0.98710489944069135</v>
      </c>
      <c r="N36" s="116">
        <v>0.99252404589470256</v>
      </c>
      <c r="O36" s="116">
        <v>0.999</v>
      </c>
      <c r="P36" s="116">
        <v>0.99299999999999999</v>
      </c>
      <c r="Q36" s="116">
        <v>0.98799999999999999</v>
      </c>
      <c r="R36" s="116">
        <v>0.95799999999999996</v>
      </c>
      <c r="S36" s="116">
        <v>0.98099999999999998</v>
      </c>
      <c r="T36" s="116">
        <v>0.95499999999999996</v>
      </c>
      <c r="U36" s="116">
        <v>0.96631880318122254</v>
      </c>
      <c r="V36" s="116">
        <v>0.91365039231475798</v>
      </c>
      <c r="W36" s="116">
        <v>0.97608624887696771</v>
      </c>
      <c r="X36" s="116">
        <v>0.98990247522818708</v>
      </c>
      <c r="Y36" s="116">
        <v>1</v>
      </c>
      <c r="Z36" s="116">
        <v>1</v>
      </c>
      <c r="AA36" s="150">
        <v>0.98799999999999999</v>
      </c>
      <c r="AB36" s="150">
        <v>1</v>
      </c>
      <c r="AC36" s="150" t="s">
        <v>338</v>
      </c>
    </row>
    <row r="37" spans="1:29" ht="12" customHeight="1" x14ac:dyDescent="0.2">
      <c r="A37" s="105" t="s">
        <v>233</v>
      </c>
      <c r="B37" s="102" t="s">
        <v>194</v>
      </c>
      <c r="C37" s="114">
        <v>0.96914644361623348</v>
      </c>
      <c r="D37" s="114">
        <v>0.9737326378833282</v>
      </c>
      <c r="E37" s="114">
        <v>0.99339505401321604</v>
      </c>
      <c r="F37" s="114">
        <v>0.97581326143021818</v>
      </c>
      <c r="G37" s="114">
        <v>0.95948466313811587</v>
      </c>
      <c r="H37" s="114">
        <v>0.96132037396667724</v>
      </c>
      <c r="I37" s="114">
        <v>0.94899999999999995</v>
      </c>
      <c r="J37" s="115">
        <v>0.94899999999999995</v>
      </c>
      <c r="K37" s="115">
        <v>0.96599999999999997</v>
      </c>
      <c r="L37" s="115">
        <v>0.95499999999999996</v>
      </c>
      <c r="M37" s="115">
        <v>0.94439690988428682</v>
      </c>
      <c r="N37" s="116">
        <v>0.94604452843447751</v>
      </c>
      <c r="O37" s="116">
        <v>0.95699999999999996</v>
      </c>
      <c r="P37" s="116">
        <v>0.96</v>
      </c>
      <c r="Q37" s="116">
        <v>0.99399999999999999</v>
      </c>
      <c r="R37" s="116">
        <v>0.99</v>
      </c>
      <c r="S37" s="116">
        <v>0.97399999999999998</v>
      </c>
      <c r="T37" s="116">
        <v>0.96499999999999997</v>
      </c>
      <c r="U37" s="116">
        <v>0.96159576842175232</v>
      </c>
      <c r="V37" s="116">
        <v>0.96159576842175243</v>
      </c>
      <c r="W37" s="116">
        <v>0.97258590645135257</v>
      </c>
      <c r="X37" s="116">
        <v>0.96753730811780958</v>
      </c>
      <c r="Y37" s="116">
        <v>0.96799999999999997</v>
      </c>
      <c r="Z37" s="116">
        <v>0.97099999999999997</v>
      </c>
      <c r="AA37" s="150">
        <v>0.97099999999999997</v>
      </c>
      <c r="AB37" s="150">
        <v>0.97699999999999998</v>
      </c>
      <c r="AC37" s="150" t="s">
        <v>339</v>
      </c>
    </row>
    <row r="38" spans="1:29" ht="12" customHeight="1" x14ac:dyDescent="0.2">
      <c r="A38" s="105" t="s">
        <v>234</v>
      </c>
      <c r="B38" s="102" t="s">
        <v>12</v>
      </c>
      <c r="C38" s="114">
        <v>0.97173186323382787</v>
      </c>
      <c r="D38" s="114">
        <v>0.97444580502488987</v>
      </c>
      <c r="E38" s="114">
        <v>0.93837163526675016</v>
      </c>
      <c r="F38" s="114">
        <v>0.96379070243702647</v>
      </c>
      <c r="G38" s="114">
        <v>0.95352001916826912</v>
      </c>
      <c r="H38" s="114">
        <v>0.97141458680652093</v>
      </c>
      <c r="I38" s="114">
        <v>0.94099999999999995</v>
      </c>
      <c r="J38" s="115">
        <v>0.94899999999999995</v>
      </c>
      <c r="K38" s="115">
        <v>0.97</v>
      </c>
      <c r="L38" s="115">
        <v>0.95699999999999996</v>
      </c>
      <c r="M38" s="115">
        <v>0.94911024798531751</v>
      </c>
      <c r="N38" s="116">
        <v>0.96235820221953272</v>
      </c>
      <c r="O38" s="116">
        <v>0.96899999999999997</v>
      </c>
      <c r="P38" s="116">
        <v>0.96599999999999997</v>
      </c>
      <c r="Q38" s="116">
        <v>0.96599999999999997</v>
      </c>
      <c r="R38" s="116">
        <v>0.96199999999999997</v>
      </c>
      <c r="S38" s="116">
        <v>0.93899999999999995</v>
      </c>
      <c r="T38" s="116">
        <v>0.92200000000000004</v>
      </c>
      <c r="U38" s="116">
        <v>0.89835263434942814</v>
      </c>
      <c r="V38" s="116">
        <v>0.92352303416528758</v>
      </c>
      <c r="W38" s="116">
        <v>0.92199369766936867</v>
      </c>
      <c r="X38" s="116">
        <v>0.95870400418559554</v>
      </c>
      <c r="Y38" s="116">
        <v>0.96199999999999997</v>
      </c>
      <c r="Z38" s="116">
        <v>0.97399999999999998</v>
      </c>
      <c r="AA38" s="150">
        <v>0.98</v>
      </c>
      <c r="AB38" s="150">
        <v>0.98</v>
      </c>
      <c r="AC38" s="150" t="s">
        <v>340</v>
      </c>
    </row>
    <row r="39" spans="1:29" ht="12" customHeight="1" x14ac:dyDescent="0.2">
      <c r="A39" s="105" t="s">
        <v>235</v>
      </c>
      <c r="B39" s="102" t="s">
        <v>236</v>
      </c>
      <c r="C39" s="118">
        <v>0</v>
      </c>
      <c r="D39" s="118">
        <v>0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/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38">
        <v>0</v>
      </c>
      <c r="AB39" s="138">
        <v>0</v>
      </c>
      <c r="AC39" s="138">
        <v>0</v>
      </c>
    </row>
    <row r="40" spans="1:29" s="115" customFormat="1" ht="12" customHeight="1" x14ac:dyDescent="0.2">
      <c r="A40" s="119" t="s">
        <v>237</v>
      </c>
      <c r="B40" s="120" t="s">
        <v>13</v>
      </c>
      <c r="C40" s="120">
        <v>0.98356740227780881</v>
      </c>
      <c r="D40" s="120">
        <v>0.98368256086437045</v>
      </c>
      <c r="E40" s="120">
        <v>0.98000479214229674</v>
      </c>
      <c r="F40" s="120">
        <v>0.98543505508566909</v>
      </c>
      <c r="G40" s="120">
        <v>0.98811115266038163</v>
      </c>
      <c r="H40" s="120">
        <v>0.99109836117581784</v>
      </c>
      <c r="I40" s="120">
        <v>0.98599999999999999</v>
      </c>
      <c r="J40" s="120">
        <v>0.98499999999999999</v>
      </c>
      <c r="K40" s="120">
        <v>0.98699999999999999</v>
      </c>
      <c r="L40" s="120">
        <v>0.94899999999999995</v>
      </c>
      <c r="M40" s="120">
        <v>0.94510734434822341</v>
      </c>
      <c r="N40" s="120">
        <v>0.94727940172100444</v>
      </c>
      <c r="O40" s="120">
        <v>0.94299999999999995</v>
      </c>
      <c r="P40" s="120">
        <v>0.95</v>
      </c>
      <c r="Q40" s="120">
        <v>0.94799999999999995</v>
      </c>
      <c r="R40" s="120">
        <v>0.93200000000000005</v>
      </c>
      <c r="S40" s="120">
        <v>0.92800000000000005</v>
      </c>
      <c r="T40" s="120">
        <v>0.88300000000000001</v>
      </c>
      <c r="U40" s="120">
        <v>0.89476299235327827</v>
      </c>
      <c r="V40" s="120">
        <v>0.89900000000000002</v>
      </c>
      <c r="W40" s="120">
        <v>0.89900000000000002</v>
      </c>
      <c r="X40" s="120">
        <v>0.89100000000000001</v>
      </c>
      <c r="Y40" s="120">
        <v>0.91500000000000004</v>
      </c>
      <c r="Z40" s="120">
        <v>0.93100000000000005</v>
      </c>
      <c r="AA40" s="151">
        <v>0.93700000000000006</v>
      </c>
      <c r="AB40" s="151">
        <v>0.93899999999999995</v>
      </c>
      <c r="AC40" s="151" t="s">
        <v>341</v>
      </c>
    </row>
    <row r="42" spans="1:29" ht="12" customHeight="1" x14ac:dyDescent="0.2">
      <c r="B42" s="209" t="s">
        <v>289</v>
      </c>
      <c r="C42" s="130" t="str">
        <f t="shared" ref="C42:AC42" si="8">+C$2</f>
        <v>IQ 17</v>
      </c>
      <c r="D42" s="130" t="str">
        <f t="shared" si="8"/>
        <v>IIQ 17</v>
      </c>
      <c r="E42" s="130" t="str">
        <f t="shared" si="8"/>
        <v>IIIQ 17</v>
      </c>
      <c r="F42" s="130" t="str">
        <f t="shared" si="8"/>
        <v>IVQ 17</v>
      </c>
      <c r="G42" s="130" t="str">
        <f t="shared" si="8"/>
        <v>IQ 18</v>
      </c>
      <c r="H42" s="130" t="str">
        <f t="shared" si="8"/>
        <v>IIQ 18</v>
      </c>
      <c r="I42" s="130" t="str">
        <f t="shared" si="8"/>
        <v>IIIQ 18</v>
      </c>
      <c r="J42" s="130" t="str">
        <f t="shared" si="8"/>
        <v>IVQ 18</v>
      </c>
      <c r="K42" s="130" t="str">
        <f t="shared" si="8"/>
        <v>IQ 19</v>
      </c>
      <c r="L42" s="130" t="str">
        <f t="shared" si="8"/>
        <v>IIQ 19</v>
      </c>
      <c r="M42" s="130" t="str">
        <f t="shared" si="8"/>
        <v>IIIQ 19</v>
      </c>
      <c r="N42" s="130" t="str">
        <f t="shared" si="8"/>
        <v>IVQ 19</v>
      </c>
      <c r="O42" s="130" t="str">
        <f t="shared" si="8"/>
        <v>IQ 20</v>
      </c>
      <c r="P42" s="130" t="str">
        <f t="shared" si="8"/>
        <v>IIQ 20</v>
      </c>
      <c r="Q42" s="130" t="str">
        <f t="shared" si="8"/>
        <v>IIIQ 20</v>
      </c>
      <c r="R42" s="130" t="str">
        <f t="shared" si="8"/>
        <v>IVQ 20</v>
      </c>
      <c r="S42" s="130" t="str">
        <f t="shared" si="8"/>
        <v>IQ 21</v>
      </c>
      <c r="T42" s="130" t="str">
        <f t="shared" si="8"/>
        <v>IIQ 21</v>
      </c>
      <c r="U42" s="130" t="str">
        <f t="shared" si="8"/>
        <v>IIIQ 21</v>
      </c>
      <c r="V42" s="130" t="str">
        <f t="shared" si="8"/>
        <v>IVQ 21</v>
      </c>
      <c r="W42" s="130" t="str">
        <f t="shared" si="8"/>
        <v>IQ 22</v>
      </c>
      <c r="X42" s="130" t="str">
        <f t="shared" si="8"/>
        <v>IIQ 22</v>
      </c>
      <c r="Y42" s="130" t="str">
        <f t="shared" si="8"/>
        <v>IIIQ 22</v>
      </c>
      <c r="Z42" s="130" t="str">
        <f t="shared" si="8"/>
        <v>IVQ 22</v>
      </c>
      <c r="AA42" s="130" t="str">
        <f t="shared" si="8"/>
        <v>IQ 23</v>
      </c>
      <c r="AB42" s="130" t="str">
        <f t="shared" si="8"/>
        <v>IIQ 23</v>
      </c>
      <c r="AC42" s="130" t="str">
        <f t="shared" si="8"/>
        <v>IIIQ 23</v>
      </c>
    </row>
    <row r="43" spans="1:29" ht="12" customHeight="1" x14ac:dyDescent="0.2">
      <c r="B43" s="209"/>
      <c r="C43" s="132">
        <f t="shared" ref="C43:AC43" si="9">+C$3</f>
        <v>42614</v>
      </c>
      <c r="D43" s="132">
        <f t="shared" si="9"/>
        <v>42705</v>
      </c>
      <c r="E43" s="132">
        <f t="shared" si="9"/>
        <v>42795</v>
      </c>
      <c r="F43" s="132">
        <f t="shared" si="9"/>
        <v>42887</v>
      </c>
      <c r="G43" s="132">
        <f t="shared" si="9"/>
        <v>42979</v>
      </c>
      <c r="H43" s="132">
        <f t="shared" si="9"/>
        <v>43070</v>
      </c>
      <c r="I43" s="132">
        <f t="shared" si="9"/>
        <v>43160</v>
      </c>
      <c r="J43" s="132">
        <f t="shared" si="9"/>
        <v>43252</v>
      </c>
      <c r="K43" s="132">
        <f t="shared" si="9"/>
        <v>43344</v>
      </c>
      <c r="L43" s="132">
        <f t="shared" si="9"/>
        <v>43435</v>
      </c>
      <c r="M43" s="132">
        <f t="shared" si="9"/>
        <v>43525</v>
      </c>
      <c r="N43" s="132">
        <f t="shared" si="9"/>
        <v>43617</v>
      </c>
      <c r="O43" s="132">
        <f t="shared" si="9"/>
        <v>43709</v>
      </c>
      <c r="P43" s="132">
        <f t="shared" si="9"/>
        <v>43800</v>
      </c>
      <c r="Q43" s="132">
        <f t="shared" si="9"/>
        <v>43891</v>
      </c>
      <c r="R43" s="132">
        <f t="shared" si="9"/>
        <v>43983</v>
      </c>
      <c r="S43" s="132">
        <f t="shared" si="9"/>
        <v>44075</v>
      </c>
      <c r="T43" s="132">
        <f t="shared" si="9"/>
        <v>44166</v>
      </c>
      <c r="U43" s="132">
        <f t="shared" si="9"/>
        <v>44256</v>
      </c>
      <c r="V43" s="132">
        <f t="shared" si="9"/>
        <v>44348</v>
      </c>
      <c r="W43" s="132">
        <f t="shared" si="9"/>
        <v>44440</v>
      </c>
      <c r="X43" s="132">
        <f t="shared" si="9"/>
        <v>44440</v>
      </c>
      <c r="Y43" s="132">
        <f t="shared" si="9"/>
        <v>44621</v>
      </c>
      <c r="Z43" s="132">
        <f t="shared" si="9"/>
        <v>44742</v>
      </c>
      <c r="AA43" s="132">
        <f t="shared" si="9"/>
        <v>44834</v>
      </c>
      <c r="AB43" s="132">
        <f t="shared" si="9"/>
        <v>44926</v>
      </c>
      <c r="AC43" s="132">
        <f t="shared" si="9"/>
        <v>45016</v>
      </c>
    </row>
    <row r="44" spans="1:29" ht="12" customHeight="1" x14ac:dyDescent="0.2">
      <c r="A44" s="105" t="s">
        <v>213</v>
      </c>
      <c r="B44" s="102" t="s">
        <v>0</v>
      </c>
      <c r="C44" s="106">
        <v>143</v>
      </c>
      <c r="D44" s="106">
        <v>144</v>
      </c>
      <c r="E44" s="106">
        <v>143</v>
      </c>
      <c r="F44" s="106">
        <v>143</v>
      </c>
      <c r="G44" s="106">
        <v>143</v>
      </c>
      <c r="H44" s="106">
        <v>138</v>
      </c>
      <c r="I44" s="106">
        <v>136</v>
      </c>
      <c r="J44" s="107">
        <v>136</v>
      </c>
      <c r="K44" s="107">
        <v>137</v>
      </c>
      <c r="L44" s="107">
        <v>136</v>
      </c>
      <c r="M44" s="107">
        <v>135</v>
      </c>
      <c r="N44" s="107">
        <v>134</v>
      </c>
      <c r="O44" s="107">
        <v>135</v>
      </c>
      <c r="P44" s="107">
        <v>136</v>
      </c>
      <c r="Q44" s="107">
        <v>136</v>
      </c>
      <c r="R44" s="107">
        <v>136</v>
      </c>
      <c r="S44" s="107">
        <v>136</v>
      </c>
      <c r="T44" s="107">
        <v>135</v>
      </c>
      <c r="U44" s="107">
        <v>132</v>
      </c>
      <c r="V44" s="107">
        <v>132</v>
      </c>
      <c r="W44" s="107">
        <v>133</v>
      </c>
      <c r="X44" s="107">
        <v>144</v>
      </c>
      <c r="Y44" s="107">
        <v>145</v>
      </c>
      <c r="Z44" s="107">
        <v>142</v>
      </c>
      <c r="AA44" s="107">
        <v>142</v>
      </c>
      <c r="AB44" s="107">
        <v>140</v>
      </c>
      <c r="AC44" s="107">
        <v>141</v>
      </c>
    </row>
    <row r="45" spans="1:29" ht="12" customHeight="1" x14ac:dyDescent="0.2">
      <c r="A45" s="105" t="s">
        <v>214</v>
      </c>
      <c r="B45" s="102" t="s">
        <v>215</v>
      </c>
      <c r="C45" s="106">
        <v>171</v>
      </c>
      <c r="D45" s="106">
        <v>172</v>
      </c>
      <c r="E45" s="106">
        <v>171</v>
      </c>
      <c r="F45" s="106">
        <v>171</v>
      </c>
      <c r="G45" s="106">
        <v>171</v>
      </c>
      <c r="H45" s="106">
        <v>171</v>
      </c>
      <c r="I45" s="106">
        <v>171</v>
      </c>
      <c r="J45" s="107">
        <v>170</v>
      </c>
      <c r="K45" s="107">
        <v>171</v>
      </c>
      <c r="L45" s="107">
        <v>171</v>
      </c>
      <c r="M45" s="107">
        <v>168</v>
      </c>
      <c r="N45" s="107">
        <v>166</v>
      </c>
      <c r="O45" s="107">
        <v>165</v>
      </c>
      <c r="P45" s="107">
        <v>164</v>
      </c>
      <c r="Q45" s="107">
        <v>164</v>
      </c>
      <c r="R45" s="107">
        <v>164</v>
      </c>
      <c r="S45" s="107">
        <v>163</v>
      </c>
      <c r="T45" s="107">
        <v>162</v>
      </c>
      <c r="U45" s="107">
        <v>162</v>
      </c>
      <c r="V45" s="107">
        <v>162</v>
      </c>
      <c r="W45" s="107">
        <v>159</v>
      </c>
      <c r="X45" s="107">
        <v>159</v>
      </c>
      <c r="Y45" s="107">
        <v>158</v>
      </c>
      <c r="Z45" s="107">
        <v>159</v>
      </c>
      <c r="AA45" s="107">
        <v>162</v>
      </c>
      <c r="AB45" s="107">
        <v>160</v>
      </c>
      <c r="AC45" s="107">
        <v>162</v>
      </c>
    </row>
    <row r="46" spans="1:29" ht="12" customHeight="1" x14ac:dyDescent="0.2">
      <c r="A46" s="105" t="s">
        <v>216</v>
      </c>
      <c r="B46" s="102" t="s">
        <v>2</v>
      </c>
      <c r="C46" s="106">
        <v>135</v>
      </c>
      <c r="D46" s="106">
        <v>136</v>
      </c>
      <c r="E46" s="106">
        <v>136</v>
      </c>
      <c r="F46" s="106">
        <v>136</v>
      </c>
      <c r="G46" s="106">
        <v>135</v>
      </c>
      <c r="H46" s="106">
        <v>134</v>
      </c>
      <c r="I46" s="106">
        <v>131</v>
      </c>
      <c r="J46" s="107">
        <v>132</v>
      </c>
      <c r="K46" s="107">
        <v>132</v>
      </c>
      <c r="L46" s="107">
        <v>131</v>
      </c>
      <c r="M46" s="107">
        <v>131</v>
      </c>
      <c r="N46" s="107">
        <v>129</v>
      </c>
      <c r="O46" s="107">
        <v>127</v>
      </c>
      <c r="P46" s="107">
        <v>129</v>
      </c>
      <c r="Q46" s="107">
        <v>127</v>
      </c>
      <c r="R46" s="107">
        <v>125</v>
      </c>
      <c r="S46" s="107">
        <v>126</v>
      </c>
      <c r="T46" s="107">
        <v>126</v>
      </c>
      <c r="U46" s="107">
        <v>128</v>
      </c>
      <c r="V46" s="107">
        <v>126</v>
      </c>
      <c r="W46" s="107">
        <v>125</v>
      </c>
      <c r="X46" s="107">
        <v>123</v>
      </c>
      <c r="Y46" s="107">
        <v>124</v>
      </c>
      <c r="Z46" s="107">
        <v>123</v>
      </c>
      <c r="AA46" s="107">
        <v>124</v>
      </c>
      <c r="AB46" s="107">
        <v>124</v>
      </c>
      <c r="AC46" s="107">
        <v>123</v>
      </c>
    </row>
    <row r="47" spans="1:29" ht="12" customHeight="1" x14ac:dyDescent="0.2">
      <c r="A47" s="105" t="s">
        <v>217</v>
      </c>
      <c r="B47" s="102" t="s">
        <v>3</v>
      </c>
      <c r="C47" s="106">
        <v>111</v>
      </c>
      <c r="D47" s="106">
        <v>113</v>
      </c>
      <c r="E47" s="106">
        <v>113</v>
      </c>
      <c r="F47" s="106">
        <v>113</v>
      </c>
      <c r="G47" s="106">
        <v>113</v>
      </c>
      <c r="H47" s="106">
        <v>114</v>
      </c>
      <c r="I47" s="106">
        <v>114</v>
      </c>
      <c r="J47" s="107">
        <v>114</v>
      </c>
      <c r="K47" s="107">
        <v>115</v>
      </c>
      <c r="L47" s="107">
        <v>114</v>
      </c>
      <c r="M47" s="107">
        <v>114</v>
      </c>
      <c r="N47" s="107">
        <v>114</v>
      </c>
      <c r="O47" s="107">
        <v>114</v>
      </c>
      <c r="P47" s="107">
        <v>114</v>
      </c>
      <c r="Q47" s="107">
        <v>114</v>
      </c>
      <c r="R47" s="107">
        <v>114</v>
      </c>
      <c r="S47" s="107">
        <v>114</v>
      </c>
      <c r="T47" s="107">
        <v>112</v>
      </c>
      <c r="U47" s="107">
        <v>112</v>
      </c>
      <c r="V47" s="107">
        <v>112</v>
      </c>
      <c r="W47" s="107">
        <v>112</v>
      </c>
      <c r="X47" s="107">
        <v>114</v>
      </c>
      <c r="Y47" s="107">
        <v>112</v>
      </c>
      <c r="Z47" s="107">
        <v>110</v>
      </c>
      <c r="AA47" s="107">
        <v>112</v>
      </c>
      <c r="AB47" s="107">
        <v>111</v>
      </c>
      <c r="AC47" s="107">
        <v>112</v>
      </c>
    </row>
    <row r="48" spans="1:29" ht="12" customHeight="1" x14ac:dyDescent="0.2">
      <c r="A48" s="105" t="s">
        <v>218</v>
      </c>
      <c r="B48" s="102" t="s">
        <v>4</v>
      </c>
      <c r="C48" s="106">
        <v>83</v>
      </c>
      <c r="D48" s="106">
        <v>90</v>
      </c>
      <c r="E48" s="106">
        <v>91</v>
      </c>
      <c r="F48" s="106">
        <v>91</v>
      </c>
      <c r="G48" s="106">
        <v>91</v>
      </c>
      <c r="H48" s="106">
        <v>92</v>
      </c>
      <c r="I48" s="106">
        <v>87</v>
      </c>
      <c r="J48" s="107">
        <v>86</v>
      </c>
      <c r="K48" s="107">
        <v>86</v>
      </c>
      <c r="L48" s="107">
        <v>86</v>
      </c>
      <c r="M48" s="107">
        <v>86</v>
      </c>
      <c r="N48" s="107">
        <v>85</v>
      </c>
      <c r="O48" s="107">
        <v>89</v>
      </c>
      <c r="P48" s="107">
        <v>89</v>
      </c>
      <c r="Q48" s="107">
        <v>89</v>
      </c>
      <c r="R48" s="107">
        <v>89</v>
      </c>
      <c r="S48" s="107">
        <v>89</v>
      </c>
      <c r="T48" s="107">
        <v>89</v>
      </c>
      <c r="U48" s="107">
        <v>89</v>
      </c>
      <c r="V48" s="107">
        <v>89</v>
      </c>
      <c r="W48" s="107">
        <v>89</v>
      </c>
      <c r="X48" s="107">
        <v>90</v>
      </c>
      <c r="Y48" s="107">
        <v>89</v>
      </c>
      <c r="Z48" s="107">
        <v>90</v>
      </c>
      <c r="AA48" s="107">
        <v>90</v>
      </c>
      <c r="AB48" s="107">
        <v>91</v>
      </c>
      <c r="AC48" s="107">
        <v>91</v>
      </c>
    </row>
    <row r="49" spans="1:29" ht="12" customHeight="1" x14ac:dyDescent="0.2">
      <c r="A49" s="105" t="s">
        <v>219</v>
      </c>
      <c r="B49" s="102" t="s">
        <v>220</v>
      </c>
      <c r="C49" s="106">
        <v>62</v>
      </c>
      <c r="D49" s="106">
        <v>63</v>
      </c>
      <c r="E49" s="106">
        <v>59</v>
      </c>
      <c r="F49" s="106">
        <v>61</v>
      </c>
      <c r="G49" s="106">
        <v>61</v>
      </c>
      <c r="H49" s="106">
        <v>61</v>
      </c>
      <c r="I49" s="106">
        <v>62</v>
      </c>
      <c r="J49" s="107">
        <v>62</v>
      </c>
      <c r="K49" s="107">
        <v>62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</row>
    <row r="50" spans="1:29" ht="12" customHeight="1" x14ac:dyDescent="0.2">
      <c r="A50" s="105" t="s">
        <v>221</v>
      </c>
      <c r="B50" s="102" t="s">
        <v>222</v>
      </c>
      <c r="C50" s="106">
        <v>151</v>
      </c>
      <c r="D50" s="106">
        <v>159</v>
      </c>
      <c r="E50" s="106">
        <v>158</v>
      </c>
      <c r="F50" s="106">
        <v>158</v>
      </c>
      <c r="G50" s="106">
        <v>158</v>
      </c>
      <c r="H50" s="106">
        <v>156</v>
      </c>
      <c r="I50" s="106">
        <v>157</v>
      </c>
      <c r="J50" s="107">
        <v>157</v>
      </c>
      <c r="K50" s="107">
        <v>157</v>
      </c>
      <c r="L50" s="107">
        <v>157</v>
      </c>
      <c r="M50" s="107">
        <v>156</v>
      </c>
      <c r="N50" s="107">
        <v>169</v>
      </c>
      <c r="O50" s="107">
        <v>155</v>
      </c>
      <c r="P50" s="107">
        <v>167</v>
      </c>
      <c r="Q50" s="107">
        <v>167</v>
      </c>
      <c r="R50" s="107">
        <v>167</v>
      </c>
      <c r="S50" s="107">
        <v>164</v>
      </c>
      <c r="T50" s="107">
        <v>166</v>
      </c>
      <c r="U50" s="107">
        <v>163</v>
      </c>
      <c r="V50" s="107">
        <v>164</v>
      </c>
      <c r="W50" s="107">
        <v>164</v>
      </c>
      <c r="X50" s="107">
        <v>163</v>
      </c>
      <c r="Y50" s="107">
        <v>163</v>
      </c>
      <c r="Z50" s="107">
        <v>163</v>
      </c>
      <c r="AA50" s="107">
        <v>165</v>
      </c>
      <c r="AB50" s="107">
        <v>163</v>
      </c>
      <c r="AC50" s="107">
        <v>162</v>
      </c>
    </row>
    <row r="51" spans="1:29" ht="12" customHeight="1" x14ac:dyDescent="0.2">
      <c r="A51" s="105" t="s">
        <v>223</v>
      </c>
      <c r="B51" s="102" t="s">
        <v>6</v>
      </c>
      <c r="C51" s="106">
        <v>78</v>
      </c>
      <c r="D51" s="106">
        <v>78</v>
      </c>
      <c r="E51" s="106">
        <v>79</v>
      </c>
      <c r="F51" s="106">
        <v>79</v>
      </c>
      <c r="G51" s="106">
        <v>79</v>
      </c>
      <c r="H51" s="106">
        <v>79</v>
      </c>
      <c r="I51" s="106">
        <v>79</v>
      </c>
      <c r="J51" s="107">
        <v>79</v>
      </c>
      <c r="K51" s="107">
        <v>80</v>
      </c>
      <c r="L51" s="107">
        <v>79</v>
      </c>
      <c r="M51" s="107">
        <v>79</v>
      </c>
      <c r="N51" s="107">
        <v>79</v>
      </c>
      <c r="O51" s="107">
        <v>79</v>
      </c>
      <c r="P51" s="107">
        <v>79</v>
      </c>
      <c r="Q51" s="107">
        <v>79</v>
      </c>
      <c r="R51" s="107">
        <v>79</v>
      </c>
      <c r="S51" s="107">
        <v>79</v>
      </c>
      <c r="T51" s="107">
        <v>79</v>
      </c>
      <c r="U51" s="107">
        <v>78</v>
      </c>
      <c r="V51" s="107">
        <v>78</v>
      </c>
      <c r="W51" s="107">
        <v>78</v>
      </c>
      <c r="X51" s="107">
        <v>75</v>
      </c>
      <c r="Y51" s="107">
        <v>78</v>
      </c>
      <c r="Z51" s="107">
        <v>74</v>
      </c>
      <c r="AA51" s="107">
        <v>74</v>
      </c>
      <c r="AB51" s="107">
        <v>73</v>
      </c>
      <c r="AC51" s="107">
        <v>74</v>
      </c>
    </row>
    <row r="52" spans="1:29" ht="12" customHeight="1" x14ac:dyDescent="0.2">
      <c r="A52" s="105" t="s">
        <v>224</v>
      </c>
      <c r="B52" s="102" t="s">
        <v>7</v>
      </c>
      <c r="C52" s="106">
        <v>63</v>
      </c>
      <c r="D52" s="106">
        <v>66</v>
      </c>
      <c r="E52" s="106">
        <v>67</v>
      </c>
      <c r="F52" s="106">
        <v>67</v>
      </c>
      <c r="G52" s="106">
        <v>67</v>
      </c>
      <c r="H52" s="106">
        <v>69</v>
      </c>
      <c r="I52" s="106">
        <v>69</v>
      </c>
      <c r="J52" s="107">
        <v>68</v>
      </c>
      <c r="K52" s="107">
        <v>68</v>
      </c>
      <c r="L52" s="107">
        <v>68</v>
      </c>
      <c r="M52" s="107">
        <v>65</v>
      </c>
      <c r="N52" s="107">
        <v>65</v>
      </c>
      <c r="O52" s="107">
        <v>65</v>
      </c>
      <c r="P52" s="107">
        <v>65</v>
      </c>
      <c r="Q52" s="107">
        <v>65</v>
      </c>
      <c r="R52" s="107">
        <v>65</v>
      </c>
      <c r="S52" s="107">
        <v>65</v>
      </c>
      <c r="T52" s="107">
        <v>65</v>
      </c>
      <c r="U52" s="107">
        <v>65</v>
      </c>
      <c r="V52" s="107">
        <v>65</v>
      </c>
      <c r="W52" s="107">
        <v>65</v>
      </c>
      <c r="X52" s="107">
        <v>64</v>
      </c>
      <c r="Y52" s="107">
        <v>64</v>
      </c>
      <c r="Z52" s="107">
        <v>64</v>
      </c>
      <c r="AA52" s="107">
        <v>64</v>
      </c>
      <c r="AB52" s="107">
        <v>67</v>
      </c>
      <c r="AC52" s="107">
        <v>67</v>
      </c>
    </row>
    <row r="53" spans="1:29" ht="12" customHeight="1" x14ac:dyDescent="0.2">
      <c r="A53" s="105" t="s">
        <v>225</v>
      </c>
      <c r="B53" s="102" t="s">
        <v>226</v>
      </c>
      <c r="C53" s="106">
        <v>89</v>
      </c>
      <c r="D53" s="106">
        <v>90</v>
      </c>
      <c r="E53" s="106">
        <v>90</v>
      </c>
      <c r="F53" s="106">
        <v>90</v>
      </c>
      <c r="G53" s="106">
        <v>90</v>
      </c>
      <c r="H53" s="106">
        <v>90</v>
      </c>
      <c r="I53" s="106">
        <v>90</v>
      </c>
      <c r="J53" s="107">
        <v>88</v>
      </c>
      <c r="K53" s="107">
        <v>87</v>
      </c>
      <c r="L53" s="107">
        <v>87</v>
      </c>
      <c r="M53" s="107">
        <v>87</v>
      </c>
      <c r="N53" s="107">
        <v>86</v>
      </c>
      <c r="O53" s="107">
        <v>86</v>
      </c>
      <c r="P53" s="107">
        <v>86</v>
      </c>
      <c r="Q53" s="107">
        <v>85</v>
      </c>
      <c r="R53" s="107">
        <v>85</v>
      </c>
      <c r="S53" s="107">
        <v>85</v>
      </c>
      <c r="T53" s="107">
        <v>85</v>
      </c>
      <c r="U53" s="107">
        <v>85</v>
      </c>
      <c r="V53" s="107">
        <v>84</v>
      </c>
      <c r="W53" s="107">
        <v>84</v>
      </c>
      <c r="X53" s="107">
        <v>84</v>
      </c>
      <c r="Y53" s="107">
        <v>84</v>
      </c>
      <c r="Z53" s="107">
        <v>84</v>
      </c>
      <c r="AA53" s="107">
        <v>85</v>
      </c>
      <c r="AB53" s="107">
        <v>85</v>
      </c>
      <c r="AC53" s="107">
        <v>85</v>
      </c>
    </row>
    <row r="54" spans="1:29" ht="12" customHeight="1" x14ac:dyDescent="0.2">
      <c r="A54" s="105" t="s">
        <v>227</v>
      </c>
      <c r="B54" s="102" t="s">
        <v>228</v>
      </c>
      <c r="C54" s="106">
        <v>144</v>
      </c>
      <c r="D54" s="106">
        <v>149</v>
      </c>
      <c r="E54" s="106">
        <v>150</v>
      </c>
      <c r="F54" s="106">
        <v>150</v>
      </c>
      <c r="G54" s="106">
        <v>150</v>
      </c>
      <c r="H54" s="106">
        <v>149</v>
      </c>
      <c r="I54" s="106">
        <v>141</v>
      </c>
      <c r="J54" s="107">
        <v>141</v>
      </c>
      <c r="K54" s="107">
        <v>140</v>
      </c>
      <c r="L54" s="107">
        <v>140</v>
      </c>
      <c r="M54" s="107">
        <v>140</v>
      </c>
      <c r="N54" s="107">
        <v>140</v>
      </c>
      <c r="O54" s="107">
        <v>141</v>
      </c>
      <c r="P54" s="107">
        <v>141</v>
      </c>
      <c r="Q54" s="107">
        <v>141</v>
      </c>
      <c r="R54" s="107">
        <v>142</v>
      </c>
      <c r="S54" s="107">
        <v>140</v>
      </c>
      <c r="T54" s="107">
        <v>139</v>
      </c>
      <c r="U54" s="107">
        <v>139</v>
      </c>
      <c r="V54" s="107">
        <v>138</v>
      </c>
      <c r="W54" s="107">
        <v>138</v>
      </c>
      <c r="X54" s="107">
        <v>136</v>
      </c>
      <c r="Y54" s="107">
        <v>136</v>
      </c>
      <c r="Z54" s="107">
        <v>135</v>
      </c>
      <c r="AA54" s="107">
        <v>136</v>
      </c>
      <c r="AB54" s="107">
        <v>136</v>
      </c>
      <c r="AC54" s="107">
        <v>137</v>
      </c>
    </row>
    <row r="55" spans="1:29" ht="12" customHeight="1" x14ac:dyDescent="0.2">
      <c r="A55" s="105" t="s">
        <v>229</v>
      </c>
      <c r="B55" s="102" t="s">
        <v>230</v>
      </c>
      <c r="C55" s="106">
        <v>140</v>
      </c>
      <c r="D55" s="106">
        <v>141</v>
      </c>
      <c r="E55" s="106">
        <v>142</v>
      </c>
      <c r="F55" s="106">
        <v>142</v>
      </c>
      <c r="G55" s="106">
        <v>142</v>
      </c>
      <c r="H55" s="106">
        <v>141</v>
      </c>
      <c r="I55" s="106">
        <v>141</v>
      </c>
      <c r="J55" s="107">
        <v>141</v>
      </c>
      <c r="K55" s="107">
        <v>141</v>
      </c>
      <c r="L55" s="107">
        <v>141</v>
      </c>
      <c r="M55" s="107">
        <v>140</v>
      </c>
      <c r="N55" s="107">
        <v>130</v>
      </c>
      <c r="O55" s="107">
        <v>127</v>
      </c>
      <c r="P55" s="107">
        <v>129</v>
      </c>
      <c r="Q55" s="107">
        <v>128</v>
      </c>
      <c r="R55" s="107">
        <v>129</v>
      </c>
      <c r="S55" s="107">
        <v>127</v>
      </c>
      <c r="T55" s="107">
        <v>127</v>
      </c>
      <c r="U55" s="107">
        <v>129</v>
      </c>
      <c r="V55" s="107">
        <v>129</v>
      </c>
      <c r="W55" s="107">
        <v>131</v>
      </c>
      <c r="X55" s="107">
        <v>129</v>
      </c>
      <c r="Y55" s="107">
        <v>130</v>
      </c>
      <c r="Z55" s="107">
        <v>127</v>
      </c>
      <c r="AA55" s="107">
        <v>127</v>
      </c>
      <c r="AB55" s="107">
        <v>128</v>
      </c>
      <c r="AC55" s="107">
        <v>127</v>
      </c>
    </row>
    <row r="56" spans="1:29" ht="12" customHeight="1" x14ac:dyDescent="0.2">
      <c r="A56" s="105" t="s">
        <v>231</v>
      </c>
      <c r="B56" s="102" t="s">
        <v>232</v>
      </c>
      <c r="C56" s="106">
        <v>109</v>
      </c>
      <c r="D56" s="106">
        <v>109</v>
      </c>
      <c r="E56" s="106">
        <v>108</v>
      </c>
      <c r="F56" s="106">
        <v>108</v>
      </c>
      <c r="G56" s="106">
        <v>108</v>
      </c>
      <c r="H56" s="106">
        <v>106</v>
      </c>
      <c r="I56" s="106">
        <v>105</v>
      </c>
      <c r="J56" s="107">
        <v>105</v>
      </c>
      <c r="K56" s="107">
        <v>105</v>
      </c>
      <c r="L56" s="107">
        <v>104</v>
      </c>
      <c r="M56" s="107">
        <v>105</v>
      </c>
      <c r="N56" s="107">
        <v>102</v>
      </c>
      <c r="O56" s="107">
        <v>104</v>
      </c>
      <c r="P56" s="107">
        <v>104</v>
      </c>
      <c r="Q56" s="107">
        <v>104</v>
      </c>
      <c r="R56" s="107">
        <v>104</v>
      </c>
      <c r="S56" s="107">
        <v>104</v>
      </c>
      <c r="T56" s="107">
        <v>104</v>
      </c>
      <c r="U56" s="107">
        <v>104</v>
      </c>
      <c r="V56" s="107">
        <v>104</v>
      </c>
      <c r="W56" s="107">
        <v>105</v>
      </c>
      <c r="X56" s="107">
        <v>106</v>
      </c>
      <c r="Y56" s="107">
        <v>101</v>
      </c>
      <c r="Z56" s="107">
        <v>100</v>
      </c>
      <c r="AA56" s="107">
        <v>101</v>
      </c>
      <c r="AB56" s="107">
        <v>103</v>
      </c>
      <c r="AC56" s="107">
        <v>99</v>
      </c>
    </row>
    <row r="57" spans="1:29" ht="12" customHeight="1" x14ac:dyDescent="0.2">
      <c r="A57" s="105" t="s">
        <v>233</v>
      </c>
      <c r="B57" s="102" t="s">
        <v>194</v>
      </c>
      <c r="C57" s="106">
        <v>63</v>
      </c>
      <c r="D57" s="106">
        <v>66</v>
      </c>
      <c r="E57" s="106">
        <v>66</v>
      </c>
      <c r="F57" s="106">
        <v>68</v>
      </c>
      <c r="G57" s="106">
        <v>69</v>
      </c>
      <c r="H57" s="106">
        <v>68</v>
      </c>
      <c r="I57" s="106">
        <v>68</v>
      </c>
      <c r="J57" s="107">
        <v>68</v>
      </c>
      <c r="K57" s="107">
        <v>68</v>
      </c>
      <c r="L57" s="107">
        <v>68</v>
      </c>
      <c r="M57" s="107">
        <v>68</v>
      </c>
      <c r="N57" s="107">
        <v>68</v>
      </c>
      <c r="O57" s="107">
        <v>68</v>
      </c>
      <c r="P57" s="107">
        <v>68</v>
      </c>
      <c r="Q57" s="107">
        <v>68</v>
      </c>
      <c r="R57" s="107">
        <v>68</v>
      </c>
      <c r="S57" s="107">
        <v>70</v>
      </c>
      <c r="T57" s="107">
        <v>70</v>
      </c>
      <c r="U57" s="107">
        <v>70</v>
      </c>
      <c r="V57" s="107">
        <v>70</v>
      </c>
      <c r="W57" s="107">
        <v>70</v>
      </c>
      <c r="X57" s="107">
        <v>69</v>
      </c>
      <c r="Y57" s="107">
        <v>69</v>
      </c>
      <c r="Z57" s="107">
        <v>69</v>
      </c>
      <c r="AA57" s="107">
        <v>69</v>
      </c>
      <c r="AB57" s="107">
        <v>68</v>
      </c>
      <c r="AC57" s="107">
        <v>68</v>
      </c>
    </row>
    <row r="58" spans="1:29" ht="12" customHeight="1" x14ac:dyDescent="0.2">
      <c r="A58" s="105" t="s">
        <v>234</v>
      </c>
      <c r="B58" s="102" t="s">
        <v>12</v>
      </c>
      <c r="C58" s="106">
        <v>104</v>
      </c>
      <c r="D58" s="106">
        <v>104</v>
      </c>
      <c r="E58" s="106">
        <v>104</v>
      </c>
      <c r="F58" s="106">
        <v>104</v>
      </c>
      <c r="G58" s="106">
        <v>104</v>
      </c>
      <c r="H58" s="106">
        <v>100</v>
      </c>
      <c r="I58" s="106">
        <v>100</v>
      </c>
      <c r="J58" s="107">
        <v>99</v>
      </c>
      <c r="K58" s="107">
        <v>100</v>
      </c>
      <c r="L58" s="107">
        <v>100</v>
      </c>
      <c r="M58" s="107">
        <v>100</v>
      </c>
      <c r="N58" s="107">
        <v>100</v>
      </c>
      <c r="O58" s="107">
        <v>95</v>
      </c>
      <c r="P58" s="107">
        <v>95</v>
      </c>
      <c r="Q58" s="107">
        <v>95</v>
      </c>
      <c r="R58" s="107">
        <v>95</v>
      </c>
      <c r="S58" s="107">
        <v>95</v>
      </c>
      <c r="T58" s="107">
        <v>95</v>
      </c>
      <c r="U58" s="107">
        <v>95</v>
      </c>
      <c r="V58" s="107">
        <v>94</v>
      </c>
      <c r="W58" s="107">
        <v>94</v>
      </c>
      <c r="X58" s="107">
        <v>92</v>
      </c>
      <c r="Y58" s="107">
        <v>92</v>
      </c>
      <c r="Z58" s="107">
        <v>89</v>
      </c>
      <c r="AA58" s="107">
        <v>89</v>
      </c>
      <c r="AB58" s="107">
        <v>89</v>
      </c>
      <c r="AC58" s="107">
        <v>89</v>
      </c>
    </row>
    <row r="59" spans="1:29" ht="12" customHeight="1" x14ac:dyDescent="0.2">
      <c r="A59" s="105" t="s">
        <v>235</v>
      </c>
      <c r="B59" s="102" t="s">
        <v>236</v>
      </c>
      <c r="C59" s="106">
        <v>0</v>
      </c>
      <c r="D59" s="106">
        <v>0</v>
      </c>
      <c r="E59" s="106">
        <v>0</v>
      </c>
      <c r="F59" s="106">
        <v>0</v>
      </c>
      <c r="G59" s="106">
        <v>0</v>
      </c>
      <c r="H59" s="106">
        <v>0</v>
      </c>
      <c r="I59" s="106">
        <v>0</v>
      </c>
      <c r="J59" s="107"/>
      <c r="K59" s="107"/>
      <c r="L59" s="107">
        <v>0</v>
      </c>
      <c r="M59" s="107">
        <v>0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0</v>
      </c>
      <c r="AB59" s="107">
        <v>0</v>
      </c>
      <c r="AC59" s="107">
        <v>0</v>
      </c>
    </row>
    <row r="60" spans="1:29" s="115" customFormat="1" ht="12" customHeight="1" x14ac:dyDescent="0.2">
      <c r="A60" s="119"/>
      <c r="B60" s="120" t="s">
        <v>13</v>
      </c>
      <c r="C60" s="112">
        <f t="shared" ref="C60:W60" si="10">+SUM(C44:C59)</f>
        <v>1646</v>
      </c>
      <c r="D60" s="112">
        <f t="shared" si="10"/>
        <v>1680</v>
      </c>
      <c r="E60" s="112">
        <f t="shared" si="10"/>
        <v>1677</v>
      </c>
      <c r="F60" s="112">
        <f t="shared" si="10"/>
        <v>1681</v>
      </c>
      <c r="G60" s="112">
        <f t="shared" si="10"/>
        <v>1681</v>
      </c>
      <c r="H60" s="112">
        <f t="shared" si="10"/>
        <v>1668</v>
      </c>
      <c r="I60" s="112">
        <f t="shared" si="10"/>
        <v>1651</v>
      </c>
      <c r="J60" s="112">
        <f t="shared" si="10"/>
        <v>1646</v>
      </c>
      <c r="K60" s="112">
        <f t="shared" si="10"/>
        <v>1649</v>
      </c>
      <c r="L60" s="112">
        <f t="shared" si="10"/>
        <v>1582</v>
      </c>
      <c r="M60" s="112">
        <f t="shared" si="10"/>
        <v>1574</v>
      </c>
      <c r="N60" s="112">
        <f t="shared" si="10"/>
        <v>1567</v>
      </c>
      <c r="O60" s="112">
        <f t="shared" si="10"/>
        <v>1550</v>
      </c>
      <c r="P60" s="112">
        <f t="shared" si="10"/>
        <v>1566</v>
      </c>
      <c r="Q60" s="112">
        <f t="shared" si="10"/>
        <v>1562</v>
      </c>
      <c r="R60" s="112">
        <f t="shared" si="10"/>
        <v>1562</v>
      </c>
      <c r="S60" s="112">
        <f t="shared" si="10"/>
        <v>1557</v>
      </c>
      <c r="T60" s="112">
        <f t="shared" si="10"/>
        <v>1554</v>
      </c>
      <c r="U60" s="112">
        <f t="shared" si="10"/>
        <v>1551</v>
      </c>
      <c r="V60" s="112">
        <f t="shared" si="10"/>
        <v>1547</v>
      </c>
      <c r="W60" s="112">
        <f t="shared" si="10"/>
        <v>1547</v>
      </c>
      <c r="X60" s="112">
        <f t="shared" ref="X60:Y60" si="11">+SUM(X44:X59)</f>
        <v>1548</v>
      </c>
      <c r="Y60" s="112">
        <f t="shared" si="11"/>
        <v>1545</v>
      </c>
      <c r="Z60" s="112">
        <f t="shared" ref="Z60:AA60" si="12">+SUM(Z44:Z59)</f>
        <v>1529</v>
      </c>
      <c r="AA60" s="112">
        <f t="shared" si="12"/>
        <v>1540</v>
      </c>
      <c r="AB60" s="112">
        <f t="shared" ref="AB60:AC60" si="13">+SUM(AB44:AB59)</f>
        <v>1538</v>
      </c>
      <c r="AC60" s="112">
        <f t="shared" si="13"/>
        <v>1537</v>
      </c>
    </row>
    <row r="63" spans="1:29" ht="12" customHeight="1" x14ac:dyDescent="0.2">
      <c r="L63" s="103"/>
    </row>
    <row r="64" spans="1:29" ht="12" customHeight="1" x14ac:dyDescent="0.2">
      <c r="L64" s="103"/>
    </row>
  </sheetData>
  <mergeCells count="3">
    <mergeCell ref="B2:B3"/>
    <mergeCell ref="B22:B23"/>
    <mergeCell ref="B42:B43"/>
  </mergeCells>
  <phoneticPr fontId="32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H12"/>
  <sheetViews>
    <sheetView showGridLines="0" workbookViewId="0">
      <selection activeCell="B8" sqref="B8"/>
    </sheetView>
  </sheetViews>
  <sheetFormatPr baseColWidth="10" defaultRowHeight="15" x14ac:dyDescent="0.25"/>
  <cols>
    <col min="1" max="1" width="3.7109375" customWidth="1"/>
    <col min="2" max="2" width="49.7109375" style="48" customWidth="1"/>
  </cols>
  <sheetData>
    <row r="2" spans="2:8" x14ac:dyDescent="0.25">
      <c r="B2" s="49" t="s">
        <v>98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x14ac:dyDescent="0.25">
      <c r="B5" s="12" t="s">
        <v>52</v>
      </c>
      <c r="C5" s="16">
        <v>106</v>
      </c>
      <c r="D5" s="16">
        <v>129</v>
      </c>
      <c r="E5" s="230">
        <f>+C5/D5-1</f>
        <v>-0.17829457364341084</v>
      </c>
      <c r="F5" s="18">
        <v>275</v>
      </c>
      <c r="G5" s="18">
        <v>603</v>
      </c>
      <c r="H5" s="230">
        <f>+F5/G5-1</f>
        <v>-0.54394693200663347</v>
      </c>
    </row>
    <row r="6" spans="2:8" ht="15.75" thickBot="1" x14ac:dyDescent="0.3">
      <c r="B6" s="52" t="s">
        <v>172</v>
      </c>
      <c r="C6" s="24">
        <v>-852</v>
      </c>
      <c r="D6" s="24">
        <v>-45392</v>
      </c>
      <c r="E6" s="240">
        <f t="shared" ref="E6:E11" si="0">+C6/D6-1</f>
        <v>-0.98123017271765955</v>
      </c>
      <c r="F6" s="5">
        <v>-20746</v>
      </c>
      <c r="G6" s="5">
        <v>20048</v>
      </c>
      <c r="H6" s="240">
        <f t="shared" ref="H6:H11" si="1">+F6/G6-1</f>
        <v>-2.0348164405426976</v>
      </c>
    </row>
    <row r="7" spans="2:8" ht="15.75" thickBot="1" x14ac:dyDescent="0.3">
      <c r="B7" s="33" t="s">
        <v>165</v>
      </c>
      <c r="C7" s="200">
        <v>-2621</v>
      </c>
      <c r="D7" s="200">
        <v>-45373</v>
      </c>
      <c r="E7" s="241">
        <f t="shared" si="0"/>
        <v>-0.94223436845701192</v>
      </c>
      <c r="F7" s="10">
        <v>-21528</v>
      </c>
      <c r="G7" s="10">
        <v>18296</v>
      </c>
      <c r="H7" s="241">
        <f t="shared" si="1"/>
        <v>-2.1766506340183644</v>
      </c>
    </row>
    <row r="8" spans="2:8" x14ac:dyDescent="0.25">
      <c r="B8" s="38" t="s">
        <v>85</v>
      </c>
      <c r="C8" s="70">
        <v>-1</v>
      </c>
      <c r="D8" s="70">
        <v>17</v>
      </c>
      <c r="E8" s="231">
        <f t="shared" si="0"/>
        <v>-1.0588235294117647</v>
      </c>
      <c r="F8" s="175">
        <v>59</v>
      </c>
      <c r="G8" s="175">
        <v>41</v>
      </c>
      <c r="H8" s="231">
        <f t="shared" si="1"/>
        <v>0.43902439024390238</v>
      </c>
    </row>
    <row r="9" spans="2:8" ht="23.25" thickBot="1" x14ac:dyDescent="0.3">
      <c r="B9" s="94" t="s">
        <v>269</v>
      </c>
      <c r="C9" s="16">
        <v>8427</v>
      </c>
      <c r="D9" s="16">
        <v>4673</v>
      </c>
      <c r="E9" s="230">
        <f t="shared" si="0"/>
        <v>0.8033383265568157</v>
      </c>
      <c r="F9" s="18">
        <v>9767</v>
      </c>
      <c r="G9" s="18">
        <v>9602</v>
      </c>
      <c r="H9" s="230">
        <f t="shared" si="1"/>
        <v>1.7183920016663246E-2</v>
      </c>
    </row>
    <row r="10" spans="2:8" ht="15.75" thickBot="1" x14ac:dyDescent="0.3">
      <c r="B10" s="243" t="s">
        <v>14</v>
      </c>
      <c r="C10" s="201">
        <v>-2622</v>
      </c>
      <c r="D10" s="201">
        <v>-45356</v>
      </c>
      <c r="E10" s="242">
        <f t="shared" si="0"/>
        <v>-0.94219066937119678</v>
      </c>
      <c r="F10" s="202">
        <v>-21469</v>
      </c>
      <c r="G10" s="202">
        <v>18337</v>
      </c>
      <c r="H10" s="242">
        <f t="shared" si="1"/>
        <v>-2.1708022031957244</v>
      </c>
    </row>
    <row r="11" spans="2:8" ht="15.75" thickBot="1" x14ac:dyDescent="0.3">
      <c r="B11" s="159" t="s">
        <v>184</v>
      </c>
      <c r="C11" s="200">
        <v>6657</v>
      </c>
      <c r="D11" s="200">
        <v>4709</v>
      </c>
      <c r="E11" s="241">
        <f t="shared" si="0"/>
        <v>0.41367593968995542</v>
      </c>
      <c r="F11" s="10">
        <v>9044</v>
      </c>
      <c r="G11" s="10">
        <v>7891</v>
      </c>
      <c r="H11" s="241">
        <f t="shared" si="1"/>
        <v>0.14611582815866186</v>
      </c>
    </row>
    <row r="12" spans="2:8" ht="14.25" customHeight="1" x14ac:dyDescent="0.25"/>
  </sheetData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H10"/>
  <sheetViews>
    <sheetView showGridLines="0" workbookViewId="0">
      <selection activeCell="C22" sqref="C22"/>
    </sheetView>
  </sheetViews>
  <sheetFormatPr baseColWidth="10" defaultRowHeight="15" x14ac:dyDescent="0.25"/>
  <cols>
    <col min="1" max="1" width="3.7109375" customWidth="1"/>
    <col min="2" max="2" width="49.7109375" style="48" customWidth="1"/>
  </cols>
  <sheetData>
    <row r="2" spans="2:8" x14ac:dyDescent="0.25">
      <c r="B2" s="49" t="s">
        <v>268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ht="15.75" thickBot="1" x14ac:dyDescent="0.3">
      <c r="B5" s="57" t="s">
        <v>52</v>
      </c>
      <c r="C5" s="5">
        <v>129</v>
      </c>
      <c r="D5" s="5">
        <v>41</v>
      </c>
      <c r="E5" s="222">
        <f>+C5/D5-1</f>
        <v>2.1463414634146343</v>
      </c>
      <c r="F5" s="5">
        <v>549</v>
      </c>
      <c r="G5" s="5">
        <v>131</v>
      </c>
      <c r="H5" s="222">
        <f>+F5/G5-1</f>
        <v>3.1908396946564883</v>
      </c>
    </row>
    <row r="6" spans="2:8" ht="15.75" thickBot="1" x14ac:dyDescent="0.3">
      <c r="B6" s="55" t="s">
        <v>172</v>
      </c>
      <c r="C6" s="17">
        <v>-25</v>
      </c>
      <c r="D6" s="17">
        <v>-33</v>
      </c>
      <c r="E6" s="225">
        <f t="shared" ref="E6:E10" si="0">+C6/D6-1</f>
        <v>-0.24242424242424243</v>
      </c>
      <c r="F6" s="17">
        <v>-85</v>
      </c>
      <c r="G6" s="17">
        <v>180</v>
      </c>
      <c r="H6" s="225">
        <f t="shared" ref="H6:H10" si="1">+F6/G6-1</f>
        <v>-1.4722222222222223</v>
      </c>
    </row>
    <row r="7" spans="2:8" ht="15.75" thickBot="1" x14ac:dyDescent="0.3">
      <c r="B7" s="56" t="s">
        <v>165</v>
      </c>
      <c r="C7" s="5">
        <v>-208</v>
      </c>
      <c r="D7" s="5">
        <v>-438</v>
      </c>
      <c r="E7" s="222">
        <f t="shared" si="0"/>
        <v>-0.52511415525114158</v>
      </c>
      <c r="F7" s="5">
        <v>-4534</v>
      </c>
      <c r="G7" s="5">
        <v>-723</v>
      </c>
      <c r="H7" s="222">
        <f t="shared" si="1"/>
        <v>5.2710926694329183</v>
      </c>
    </row>
    <row r="8" spans="2:8" ht="15.75" thickBot="1" x14ac:dyDescent="0.3">
      <c r="B8" s="55" t="s">
        <v>85</v>
      </c>
      <c r="C8" s="17">
        <v>59</v>
      </c>
      <c r="D8" s="17">
        <v>51</v>
      </c>
      <c r="E8" s="225">
        <f t="shared" si="0"/>
        <v>0.15686274509803932</v>
      </c>
      <c r="F8" s="17">
        <v>183</v>
      </c>
      <c r="G8" s="17">
        <v>153</v>
      </c>
      <c r="H8" s="225">
        <f t="shared" si="1"/>
        <v>0.19607843137254899</v>
      </c>
    </row>
    <row r="9" spans="2:8" ht="15.75" thickBot="1" x14ac:dyDescent="0.3">
      <c r="B9" s="56" t="s">
        <v>14</v>
      </c>
      <c r="C9" s="71">
        <v>-149</v>
      </c>
      <c r="D9" s="71">
        <v>-387</v>
      </c>
      <c r="E9" s="224">
        <f t="shared" si="0"/>
        <v>-0.61498708010335923</v>
      </c>
      <c r="F9" s="71">
        <v>-4351</v>
      </c>
      <c r="G9" s="71">
        <v>-570</v>
      </c>
      <c r="H9" s="224">
        <f t="shared" si="1"/>
        <v>6.6333333333333337</v>
      </c>
    </row>
    <row r="10" spans="2:8" ht="15.75" thickBot="1" x14ac:dyDescent="0.3">
      <c r="B10" s="147" t="s">
        <v>184</v>
      </c>
      <c r="C10" s="10">
        <v>-124</v>
      </c>
      <c r="D10" s="10">
        <v>-354</v>
      </c>
      <c r="E10" s="223">
        <f t="shared" si="0"/>
        <v>-0.64971751412429379</v>
      </c>
      <c r="F10" s="10">
        <v>-4266</v>
      </c>
      <c r="G10" s="10">
        <v>-750</v>
      </c>
      <c r="H10" s="223">
        <f t="shared" si="1"/>
        <v>4.6879999999999997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B2:J13"/>
  <sheetViews>
    <sheetView showGridLines="0" workbookViewId="0">
      <selection activeCell="G26" sqref="G26"/>
    </sheetView>
  </sheetViews>
  <sheetFormatPr baseColWidth="10" defaultRowHeight="15" x14ac:dyDescent="0.25"/>
  <cols>
    <col min="1" max="1" width="3.7109375" customWidth="1"/>
    <col min="2" max="2" width="25.140625" style="48" bestFit="1" customWidth="1"/>
    <col min="4" max="4" width="16.28515625" bestFit="1" customWidth="1"/>
  </cols>
  <sheetData>
    <row r="2" spans="2:10" x14ac:dyDescent="0.25">
      <c r="B2" s="49" t="s">
        <v>365</v>
      </c>
    </row>
    <row r="4" spans="2:10" ht="27" x14ac:dyDescent="0.25">
      <c r="B4" s="182" t="s">
        <v>362</v>
      </c>
      <c r="C4" s="42" t="s">
        <v>101</v>
      </c>
      <c r="D4" s="42" t="s">
        <v>102</v>
      </c>
      <c r="E4" s="42" t="s">
        <v>103</v>
      </c>
      <c r="F4" s="42" t="s">
        <v>104</v>
      </c>
      <c r="G4" s="42" t="s">
        <v>96</v>
      </c>
      <c r="H4" s="42" t="s">
        <v>13</v>
      </c>
      <c r="J4" s="21"/>
    </row>
    <row r="5" spans="2:10" x14ac:dyDescent="0.25">
      <c r="B5" s="3" t="s">
        <v>165</v>
      </c>
      <c r="C5" s="13">
        <v>10342</v>
      </c>
      <c r="D5" s="13">
        <v>-2281</v>
      </c>
      <c r="E5" s="13">
        <v>-21528</v>
      </c>
      <c r="F5" s="13">
        <v>2712</v>
      </c>
      <c r="G5" s="1">
        <v>-4534</v>
      </c>
      <c r="H5" s="13">
        <v>-15289</v>
      </c>
      <c r="J5" s="21"/>
    </row>
    <row r="6" spans="2:10" ht="15.75" thickBot="1" x14ac:dyDescent="0.3">
      <c r="B6" s="59" t="s">
        <v>85</v>
      </c>
      <c r="C6" s="43">
        <v>356</v>
      </c>
      <c r="D6" s="43">
        <v>116</v>
      </c>
      <c r="E6" s="43">
        <v>59</v>
      </c>
      <c r="F6" s="43">
        <v>484</v>
      </c>
      <c r="G6" s="44">
        <v>183</v>
      </c>
      <c r="H6" s="203">
        <v>1198</v>
      </c>
      <c r="J6" s="21"/>
    </row>
    <row r="7" spans="2:10" ht="15.75" thickBot="1" x14ac:dyDescent="0.3">
      <c r="B7" s="6" t="s">
        <v>14</v>
      </c>
      <c r="C7" s="25">
        <f>+SUM(C5:C6)</f>
        <v>10698</v>
      </c>
      <c r="D7" s="25">
        <f t="shared" ref="D7:H7" si="0">+SUM(D5:D6)</f>
        <v>-2165</v>
      </c>
      <c r="E7" s="25">
        <f t="shared" si="0"/>
        <v>-21469</v>
      </c>
      <c r="F7" s="25">
        <f t="shared" si="0"/>
        <v>3196</v>
      </c>
      <c r="G7" s="7">
        <f t="shared" si="0"/>
        <v>-4351</v>
      </c>
      <c r="H7" s="25">
        <f t="shared" si="0"/>
        <v>-14091</v>
      </c>
      <c r="J7" s="21"/>
    </row>
    <row r="8" spans="2:10" x14ac:dyDescent="0.25">
      <c r="B8" s="153"/>
    </row>
    <row r="9" spans="2:10" ht="27" x14ac:dyDescent="0.25">
      <c r="B9" s="58" t="s">
        <v>363</v>
      </c>
      <c r="C9" s="42" t="s">
        <v>101</v>
      </c>
      <c r="D9" s="42" t="s">
        <v>102</v>
      </c>
      <c r="E9" s="42" t="s">
        <v>103</v>
      </c>
      <c r="F9" s="42" t="s">
        <v>104</v>
      </c>
      <c r="G9" s="42" t="s">
        <v>96</v>
      </c>
      <c r="H9" s="42" t="s">
        <v>13</v>
      </c>
    </row>
    <row r="10" spans="2:10" x14ac:dyDescent="0.25">
      <c r="B10" s="3" t="s">
        <v>165</v>
      </c>
      <c r="C10" s="13">
        <v>-4285</v>
      </c>
      <c r="D10" s="13">
        <v>-23652</v>
      </c>
      <c r="E10" s="13">
        <v>18296</v>
      </c>
      <c r="F10" s="13">
        <v>1014</v>
      </c>
      <c r="G10" s="18">
        <v>-723</v>
      </c>
      <c r="H10" s="13">
        <v>-9350</v>
      </c>
    </row>
    <row r="11" spans="2:10" ht="15.75" thickBot="1" x14ac:dyDescent="0.3">
      <c r="B11" s="59" t="s">
        <v>85</v>
      </c>
      <c r="C11" s="43">
        <v>313</v>
      </c>
      <c r="D11" s="43">
        <v>178</v>
      </c>
      <c r="E11" s="43">
        <v>41</v>
      </c>
      <c r="F11" s="43">
        <v>503</v>
      </c>
      <c r="G11" s="44">
        <v>153</v>
      </c>
      <c r="H11" s="203">
        <v>1188</v>
      </c>
    </row>
    <row r="12" spans="2:10" ht="15.75" thickBot="1" x14ac:dyDescent="0.3">
      <c r="B12" s="6" t="s">
        <v>14</v>
      </c>
      <c r="C12" s="25">
        <f>+SUM(C10:C11)</f>
        <v>-3972</v>
      </c>
      <c r="D12" s="25">
        <f t="shared" ref="D12" si="1">+SUM(D10:D11)</f>
        <v>-23474</v>
      </c>
      <c r="E12" s="25">
        <f t="shared" ref="E12" si="2">+SUM(E10:E11)</f>
        <v>18337</v>
      </c>
      <c r="F12" s="25">
        <f t="shared" ref="F12" si="3">+SUM(F10:F11)</f>
        <v>1517</v>
      </c>
      <c r="G12" s="7">
        <f t="shared" ref="G12" si="4">+SUM(G10:G11)</f>
        <v>-570</v>
      </c>
      <c r="H12" s="25">
        <f t="shared" ref="H12" si="5">+SUM(H10:H11)</f>
        <v>-8162</v>
      </c>
    </row>
    <row r="13" spans="2:10" ht="15.75" thickBot="1" x14ac:dyDescent="0.3">
      <c r="B13" s="56" t="s">
        <v>105</v>
      </c>
      <c r="C13" s="204" t="s">
        <v>5</v>
      </c>
      <c r="D13" s="204">
        <f t="shared" ref="C13:H13" si="6">+D7/D12-1</f>
        <v>-0.90777029905427287</v>
      </c>
      <c r="E13" s="204">
        <f t="shared" si="6"/>
        <v>-2.1708022031957244</v>
      </c>
      <c r="F13" s="204">
        <f t="shared" si="6"/>
        <v>1.1067897165458143</v>
      </c>
      <c r="G13" s="204">
        <f t="shared" si="6"/>
        <v>6.6333333333333337</v>
      </c>
      <c r="H13" s="204">
        <f t="shared" si="6"/>
        <v>0.72641509433962259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workbookViewId="0">
      <selection activeCell="G29" sqref="G29"/>
    </sheetView>
  </sheetViews>
  <sheetFormatPr baseColWidth="10" defaultRowHeight="15" x14ac:dyDescent="0.25"/>
  <cols>
    <col min="1" max="1" width="3.7109375" customWidth="1"/>
    <col min="2" max="2" width="41.5703125" style="48" customWidth="1"/>
    <col min="3" max="6" width="14.5703125" style="21" customWidth="1"/>
    <col min="7" max="7" width="14.5703125" customWidth="1"/>
  </cols>
  <sheetData>
    <row r="2" spans="2:7" x14ac:dyDescent="0.25">
      <c r="B2" s="60" t="s">
        <v>106</v>
      </c>
    </row>
    <row r="4" spans="2:7" ht="33.75" x14ac:dyDescent="0.25">
      <c r="B4" s="81"/>
      <c r="C4" s="36" t="s">
        <v>107</v>
      </c>
      <c r="D4" s="36" t="s">
        <v>108</v>
      </c>
      <c r="E4" s="36" t="s">
        <v>109</v>
      </c>
      <c r="F4" s="36" t="s">
        <v>110</v>
      </c>
      <c r="G4" s="36" t="s">
        <v>111</v>
      </c>
    </row>
    <row r="5" spans="2:7" x14ac:dyDescent="0.25">
      <c r="B5" s="54" t="s">
        <v>100</v>
      </c>
      <c r="C5" s="13">
        <v>43529</v>
      </c>
      <c r="D5" s="16">
        <v>-252</v>
      </c>
      <c r="E5" s="1">
        <v>10599</v>
      </c>
      <c r="F5" s="16" t="s">
        <v>5</v>
      </c>
      <c r="G5" s="1">
        <f>SUM(C5:F5)</f>
        <v>53876</v>
      </c>
    </row>
    <row r="6" spans="2:7" ht="15.75" thickBot="1" x14ac:dyDescent="0.3">
      <c r="B6" s="57" t="s">
        <v>112</v>
      </c>
      <c r="C6" s="45">
        <v>-7782</v>
      </c>
      <c r="D6" s="24">
        <v>119</v>
      </c>
      <c r="E6" s="9">
        <v>-10793</v>
      </c>
      <c r="F6" s="24" t="s">
        <v>5</v>
      </c>
      <c r="G6" s="9">
        <f>SUM(C6:F6)</f>
        <v>-18456</v>
      </c>
    </row>
    <row r="7" spans="2:7" ht="15.75" thickBot="1" x14ac:dyDescent="0.3">
      <c r="B7" s="6" t="s">
        <v>178</v>
      </c>
      <c r="C7" s="25">
        <f>+C5+C6</f>
        <v>35747</v>
      </c>
      <c r="D7" s="25">
        <f t="shared" ref="D7:G7" si="0">+D5+D6</f>
        <v>-133</v>
      </c>
      <c r="E7" s="25">
        <f t="shared" si="0"/>
        <v>-194</v>
      </c>
      <c r="F7" s="154" t="s">
        <v>5</v>
      </c>
      <c r="G7" s="25">
        <f t="shared" ref="G7:G14" si="1">SUM(C7:F7)</f>
        <v>35420</v>
      </c>
    </row>
    <row r="8" spans="2:7" x14ac:dyDescent="0.25">
      <c r="B8" s="61" t="s">
        <v>113</v>
      </c>
      <c r="C8" s="22">
        <v>-35784</v>
      </c>
      <c r="D8" s="26">
        <v>875</v>
      </c>
      <c r="E8" s="148" t="s">
        <v>5</v>
      </c>
      <c r="F8" s="26" t="s">
        <v>5</v>
      </c>
      <c r="G8" s="148">
        <f t="shared" si="1"/>
        <v>-34909</v>
      </c>
    </row>
    <row r="9" spans="2:7" x14ac:dyDescent="0.25">
      <c r="B9" s="54" t="s">
        <v>114</v>
      </c>
      <c r="C9" s="13">
        <v>-7507</v>
      </c>
      <c r="D9" s="16">
        <v>37</v>
      </c>
      <c r="E9" s="18" t="s">
        <v>5</v>
      </c>
      <c r="F9" s="16">
        <v>32</v>
      </c>
      <c r="G9" s="18">
        <f t="shared" si="1"/>
        <v>-7438</v>
      </c>
    </row>
    <row r="10" spans="2:7" x14ac:dyDescent="0.25">
      <c r="B10" s="61" t="s">
        <v>115</v>
      </c>
      <c r="C10" s="22">
        <v>-2933</v>
      </c>
      <c r="D10" s="26">
        <v>16</v>
      </c>
      <c r="E10" s="148" t="s">
        <v>5</v>
      </c>
      <c r="F10" s="26" t="s">
        <v>5</v>
      </c>
      <c r="G10" s="148">
        <f t="shared" si="1"/>
        <v>-2917</v>
      </c>
    </row>
    <row r="11" spans="2:7" ht="15.75" thickBot="1" x14ac:dyDescent="0.3">
      <c r="B11" s="55" t="s">
        <v>179</v>
      </c>
      <c r="C11" s="28">
        <v>-4812</v>
      </c>
      <c r="D11" s="39">
        <v>-19</v>
      </c>
      <c r="E11" s="17">
        <v>99</v>
      </c>
      <c r="F11" s="39">
        <v>-32</v>
      </c>
      <c r="G11" s="17">
        <f t="shared" si="1"/>
        <v>-4764</v>
      </c>
    </row>
    <row r="12" spans="2:7" ht="15.75" thickBot="1" x14ac:dyDescent="0.3">
      <c r="B12" s="96" t="s">
        <v>165</v>
      </c>
      <c r="C12" s="95">
        <f>+C7+SUM(C8:C11)</f>
        <v>-15289</v>
      </c>
      <c r="D12" s="95">
        <f t="shared" ref="D12:G12" si="2">+D7+SUM(D8:D11)</f>
        <v>776</v>
      </c>
      <c r="E12" s="95">
        <f t="shared" si="2"/>
        <v>-95</v>
      </c>
      <c r="F12" s="155" t="s">
        <v>5</v>
      </c>
      <c r="G12" s="95">
        <f t="shared" si="1"/>
        <v>-14608</v>
      </c>
    </row>
    <row r="13" spans="2:7" ht="15.75" thickBot="1" x14ac:dyDescent="0.3">
      <c r="B13" s="55" t="s">
        <v>58</v>
      </c>
      <c r="C13" s="28">
        <v>1925</v>
      </c>
      <c r="D13" s="39">
        <v>-545</v>
      </c>
      <c r="E13" s="17" t="s">
        <v>5</v>
      </c>
      <c r="F13" s="39" t="s">
        <v>5</v>
      </c>
      <c r="G13" s="17">
        <f t="shared" si="1"/>
        <v>1380</v>
      </c>
    </row>
    <row r="14" spans="2:7" ht="15.75" thickBot="1" x14ac:dyDescent="0.3">
      <c r="B14" s="96" t="s">
        <v>180</v>
      </c>
      <c r="C14" s="95">
        <f>+C12+C13</f>
        <v>-13364</v>
      </c>
      <c r="D14" s="95">
        <f t="shared" ref="D14:G14" si="3">+D12+D13</f>
        <v>231</v>
      </c>
      <c r="E14" s="95">
        <f>+E12</f>
        <v>-95</v>
      </c>
      <c r="F14" s="155" t="s">
        <v>5</v>
      </c>
      <c r="G14" s="95">
        <f t="shared" si="1"/>
        <v>-13228</v>
      </c>
    </row>
    <row r="15" spans="2:7" x14ac:dyDescent="0.25">
      <c r="B15" s="78" t="s">
        <v>116</v>
      </c>
    </row>
  </sheetData>
  <pageMargins left="0.7" right="0.7" top="0.75" bottom="0.75" header="0.3" footer="0.3"/>
  <pageSetup orientation="portrait" horizontalDpi="300" verticalDpi="300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L67"/>
  <sheetViews>
    <sheetView showGridLines="0" workbookViewId="0">
      <selection activeCell="D33" sqref="D33"/>
    </sheetView>
  </sheetViews>
  <sheetFormatPr baseColWidth="10" defaultRowHeight="15" x14ac:dyDescent="0.25"/>
  <cols>
    <col min="1" max="1" width="3.7109375" customWidth="1"/>
    <col min="2" max="2" width="49.85546875" style="48" bestFit="1" customWidth="1"/>
    <col min="3" max="6" width="11.42578125" customWidth="1"/>
  </cols>
  <sheetData>
    <row r="2" spans="2:7" x14ac:dyDescent="0.25">
      <c r="B2" s="49" t="s">
        <v>117</v>
      </c>
    </row>
    <row r="4" spans="2:7" x14ac:dyDescent="0.25">
      <c r="B4" s="37" t="s">
        <v>118</v>
      </c>
      <c r="C4" s="36" t="s">
        <v>349</v>
      </c>
      <c r="D4" s="36" t="s">
        <v>346</v>
      </c>
      <c r="E4" s="36" t="s">
        <v>366</v>
      </c>
      <c r="F4" s="36" t="s">
        <v>367</v>
      </c>
      <c r="G4" s="36" t="s">
        <v>368</v>
      </c>
    </row>
    <row r="5" spans="2:7" x14ac:dyDescent="0.25">
      <c r="B5" s="12" t="s">
        <v>17</v>
      </c>
      <c r="C5" s="1">
        <v>517736</v>
      </c>
      <c r="D5" s="1">
        <v>545807</v>
      </c>
      <c r="E5" s="1">
        <v>613133</v>
      </c>
      <c r="F5" s="1">
        <v>1571346</v>
      </c>
      <c r="G5" s="1">
        <v>2328766</v>
      </c>
    </row>
    <row r="6" spans="2:7" x14ac:dyDescent="0.25">
      <c r="B6" s="38" t="s">
        <v>29</v>
      </c>
      <c r="C6" s="2">
        <v>63797</v>
      </c>
      <c r="D6" s="2">
        <v>49846</v>
      </c>
      <c r="E6" s="2">
        <v>58280</v>
      </c>
      <c r="F6" s="2">
        <v>806272</v>
      </c>
      <c r="G6" s="2">
        <v>967670</v>
      </c>
    </row>
    <row r="7" spans="2:7" x14ac:dyDescent="0.25">
      <c r="B7" s="20" t="s">
        <v>119</v>
      </c>
      <c r="C7" s="4">
        <f>+C5+C6</f>
        <v>581533</v>
      </c>
      <c r="D7" s="4">
        <f>+D5+D6</f>
        <v>595653</v>
      </c>
      <c r="E7" s="4">
        <f t="shared" ref="E7:G7" si="0">+E5+E6</f>
        <v>671413</v>
      </c>
      <c r="F7" s="4">
        <f t="shared" si="0"/>
        <v>2377618</v>
      </c>
      <c r="G7" s="4">
        <f t="shared" si="0"/>
        <v>3296436</v>
      </c>
    </row>
    <row r="8" spans="2:7" x14ac:dyDescent="0.25">
      <c r="B8" s="14" t="s">
        <v>120</v>
      </c>
      <c r="C8" s="2">
        <v>297754</v>
      </c>
      <c r="D8" s="2">
        <v>240843</v>
      </c>
      <c r="E8" s="2">
        <v>215226</v>
      </c>
      <c r="F8" s="2">
        <v>129776</v>
      </c>
      <c r="G8" s="2">
        <v>303645</v>
      </c>
    </row>
    <row r="9" spans="2:7" x14ac:dyDescent="0.25">
      <c r="B9" s="12" t="s">
        <v>121</v>
      </c>
      <c r="C9" s="1">
        <v>18407</v>
      </c>
      <c r="D9" s="1">
        <v>17148</v>
      </c>
      <c r="E9" s="1">
        <v>71320</v>
      </c>
      <c r="F9" s="1">
        <v>245891</v>
      </c>
      <c r="G9" s="1">
        <v>363136</v>
      </c>
    </row>
    <row r="10" spans="2:7" x14ac:dyDescent="0.25">
      <c r="B10" s="62" t="s">
        <v>122</v>
      </c>
      <c r="C10" s="41">
        <f>+C8+C9</f>
        <v>316161</v>
      </c>
      <c r="D10" s="41">
        <f>+D8+D9</f>
        <v>257991</v>
      </c>
      <c r="E10" s="41">
        <f t="shared" ref="E10:G10" si="1">+E8+E9</f>
        <v>286546</v>
      </c>
      <c r="F10" s="41">
        <f t="shared" si="1"/>
        <v>375667</v>
      </c>
      <c r="G10" s="41">
        <f t="shared" si="1"/>
        <v>666781</v>
      </c>
    </row>
    <row r="11" spans="2:7" x14ac:dyDescent="0.25">
      <c r="B11" s="12" t="s">
        <v>39</v>
      </c>
      <c r="C11" s="1">
        <v>220777</v>
      </c>
      <c r="D11" s="1">
        <v>286534</v>
      </c>
      <c r="E11" s="1">
        <v>290181</v>
      </c>
      <c r="F11" s="1">
        <v>1438144</v>
      </c>
      <c r="G11" s="1">
        <v>2113192</v>
      </c>
    </row>
    <row r="12" spans="2:7" x14ac:dyDescent="0.25">
      <c r="B12" s="38" t="s">
        <v>47</v>
      </c>
      <c r="C12" s="2">
        <v>44595</v>
      </c>
      <c r="D12" s="2">
        <v>51128</v>
      </c>
      <c r="E12" s="2">
        <v>94686</v>
      </c>
      <c r="F12" s="2">
        <v>563807</v>
      </c>
      <c r="G12" s="2">
        <v>516463</v>
      </c>
    </row>
    <row r="13" spans="2:7" x14ac:dyDescent="0.25">
      <c r="B13" s="20" t="s">
        <v>123</v>
      </c>
      <c r="C13" s="4">
        <f>+C11+C12</f>
        <v>265372</v>
      </c>
      <c r="D13" s="4">
        <f>+D11+D12</f>
        <v>337662</v>
      </c>
      <c r="E13" s="4">
        <f t="shared" ref="E13:G13" si="2">+E11+E12</f>
        <v>384867</v>
      </c>
      <c r="F13" s="4">
        <f t="shared" si="2"/>
        <v>2001951</v>
      </c>
      <c r="G13" s="4">
        <f t="shared" si="2"/>
        <v>2629655</v>
      </c>
    </row>
    <row r="14" spans="2:7" x14ac:dyDescent="0.25">
      <c r="B14" s="62" t="s">
        <v>124</v>
      </c>
      <c r="C14" s="41">
        <f>+C10+C13</f>
        <v>581533</v>
      </c>
      <c r="D14" s="41">
        <f>+D10+D13</f>
        <v>595653</v>
      </c>
      <c r="E14" s="41">
        <f t="shared" ref="E14:G14" si="3">+E10+E13</f>
        <v>671413</v>
      </c>
      <c r="F14" s="41">
        <f t="shared" si="3"/>
        <v>2377618</v>
      </c>
      <c r="G14" s="41">
        <f t="shared" si="3"/>
        <v>3296436</v>
      </c>
    </row>
    <row r="16" spans="2:7" x14ac:dyDescent="0.25">
      <c r="B16" s="50" t="s">
        <v>125</v>
      </c>
    </row>
    <row r="18" spans="2:7" x14ac:dyDescent="0.25">
      <c r="B18" s="63" t="s">
        <v>126</v>
      </c>
      <c r="C18" s="36" t="s">
        <v>349</v>
      </c>
      <c r="D18" s="36" t="s">
        <v>346</v>
      </c>
      <c r="E18" s="36" t="s">
        <v>366</v>
      </c>
      <c r="F18" s="36" t="s">
        <v>367</v>
      </c>
      <c r="G18" s="36" t="s">
        <v>368</v>
      </c>
    </row>
    <row r="19" spans="2:7" x14ac:dyDescent="0.25">
      <c r="B19" s="20" t="s">
        <v>318</v>
      </c>
      <c r="C19" s="23">
        <f>+IS!C13</f>
        <v>-14608</v>
      </c>
      <c r="D19" s="23">
        <f>+IS!D13</f>
        <v>-7417</v>
      </c>
      <c r="E19" s="4">
        <v>-17171</v>
      </c>
      <c r="F19" s="4">
        <v>33412</v>
      </c>
      <c r="G19" s="4">
        <v>-14095</v>
      </c>
    </row>
    <row r="20" spans="2:7" x14ac:dyDescent="0.25">
      <c r="B20" s="14" t="s">
        <v>127</v>
      </c>
      <c r="C20" s="15">
        <f>+IS!C14</f>
        <v>1380</v>
      </c>
      <c r="D20" s="15">
        <f>+IS!D14</f>
        <v>-1539</v>
      </c>
      <c r="E20" s="2">
        <v>-6472</v>
      </c>
      <c r="F20" s="2">
        <v>1781</v>
      </c>
      <c r="G20" s="2">
        <v>-6341</v>
      </c>
    </row>
    <row r="21" spans="2:7" x14ac:dyDescent="0.25">
      <c r="B21" s="20" t="s">
        <v>319</v>
      </c>
      <c r="C21" s="4">
        <f>+C19+C20</f>
        <v>-13228</v>
      </c>
      <c r="D21" s="4">
        <f>+D19+D20</f>
        <v>-8956</v>
      </c>
      <c r="E21" s="4">
        <f t="shared" ref="E21:G21" si="4">+E19+E20</f>
        <v>-23643</v>
      </c>
      <c r="F21" s="4">
        <f t="shared" si="4"/>
        <v>35193</v>
      </c>
      <c r="G21" s="4">
        <f t="shared" si="4"/>
        <v>-20436</v>
      </c>
    </row>
    <row r="22" spans="2:7" x14ac:dyDescent="0.25">
      <c r="B22" s="14" t="s">
        <v>128</v>
      </c>
      <c r="C22" s="15">
        <f>+IS!C16</f>
        <v>498</v>
      </c>
      <c r="D22" s="15">
        <f>+IS!D16</f>
        <v>590</v>
      </c>
      <c r="E22" s="175">
        <v>286</v>
      </c>
      <c r="F22" s="175">
        <v>662</v>
      </c>
      <c r="G22" s="2">
        <v>3552</v>
      </c>
    </row>
    <row r="23" spans="2:7" x14ac:dyDescent="0.25">
      <c r="B23" s="12" t="s">
        <v>129</v>
      </c>
      <c r="C23" s="1">
        <f>+IS!C17</f>
        <v>-10014</v>
      </c>
      <c r="D23" s="1">
        <f>+IS!D17</f>
        <v>-12993</v>
      </c>
      <c r="E23" s="1">
        <v>-14673</v>
      </c>
      <c r="F23" s="1">
        <v>-19897</v>
      </c>
      <c r="G23" s="1">
        <v>-36301</v>
      </c>
    </row>
    <row r="24" spans="2:7" x14ac:dyDescent="0.25">
      <c r="B24" s="14" t="s">
        <v>130</v>
      </c>
      <c r="C24" s="15">
        <f>+IS!C18</f>
        <v>8127</v>
      </c>
      <c r="D24" s="15">
        <f>+IS!D18</f>
        <v>30098</v>
      </c>
      <c r="E24" s="2">
        <v>18501</v>
      </c>
      <c r="F24" s="2">
        <v>-23778</v>
      </c>
      <c r="G24" s="2">
        <v>9866</v>
      </c>
    </row>
    <row r="25" spans="2:7" x14ac:dyDescent="0.25">
      <c r="B25" s="12" t="s">
        <v>62</v>
      </c>
      <c r="C25" s="1">
        <f>+IS!C19</f>
        <v>10946</v>
      </c>
      <c r="D25" s="1">
        <f>+IS!D19</f>
        <v>2464</v>
      </c>
      <c r="E25" s="18">
        <v>631</v>
      </c>
      <c r="F25" s="1">
        <v>1163</v>
      </c>
      <c r="G25" s="1">
        <v>-3753</v>
      </c>
    </row>
    <row r="26" spans="2:7" x14ac:dyDescent="0.25">
      <c r="B26" s="64" t="s">
        <v>320</v>
      </c>
      <c r="C26" s="79">
        <f>+SUM(C22:C25)</f>
        <v>9557</v>
      </c>
      <c r="D26" s="79">
        <f>+SUM(D22:D25)</f>
        <v>20159</v>
      </c>
      <c r="E26" s="79">
        <f t="shared" ref="E26:G26" si="5">+SUM(E22:E25)</f>
        <v>4745</v>
      </c>
      <c r="F26" s="79">
        <f t="shared" si="5"/>
        <v>-41850</v>
      </c>
      <c r="G26" s="79">
        <f t="shared" si="5"/>
        <v>-26636</v>
      </c>
    </row>
    <row r="27" spans="2:7" x14ac:dyDescent="0.25">
      <c r="B27" s="20" t="s">
        <v>321</v>
      </c>
      <c r="C27" s="4">
        <f>+C26+C21</f>
        <v>-3671</v>
      </c>
      <c r="D27" s="4">
        <f>+D26+D21</f>
        <v>11203</v>
      </c>
      <c r="E27" s="4">
        <f t="shared" ref="E27:G27" si="6">+E26+E21</f>
        <v>-18898</v>
      </c>
      <c r="F27" s="4">
        <f t="shared" si="6"/>
        <v>-6657</v>
      </c>
      <c r="G27" s="4">
        <f t="shared" si="6"/>
        <v>-47072</v>
      </c>
    </row>
    <row r="28" spans="2:7" x14ac:dyDescent="0.25">
      <c r="B28" s="65" t="s">
        <v>131</v>
      </c>
      <c r="C28" s="77">
        <f>+IS!C22</f>
        <v>35439</v>
      </c>
      <c r="D28" s="77">
        <f>+IS!D22</f>
        <v>12298</v>
      </c>
      <c r="E28" s="77">
        <v>-2241</v>
      </c>
      <c r="F28" s="77">
        <v>-9041</v>
      </c>
      <c r="G28" s="77">
        <v>14263</v>
      </c>
    </row>
    <row r="29" spans="2:7" x14ac:dyDescent="0.25">
      <c r="B29" s="20" t="s">
        <v>322</v>
      </c>
      <c r="C29" s="4">
        <f>+C27+C28</f>
        <v>31768</v>
      </c>
      <c r="D29" s="4">
        <f>+D27+D28</f>
        <v>23501</v>
      </c>
      <c r="E29" s="4">
        <f t="shared" ref="E29:G29" si="7">+E27+E28</f>
        <v>-21139</v>
      </c>
      <c r="F29" s="4">
        <f t="shared" si="7"/>
        <v>-15698</v>
      </c>
      <c r="G29" s="4">
        <f t="shared" si="7"/>
        <v>-32809</v>
      </c>
    </row>
    <row r="30" spans="2:7" x14ac:dyDescent="0.25">
      <c r="B30" s="65" t="s">
        <v>323</v>
      </c>
      <c r="C30" s="77">
        <v>0</v>
      </c>
      <c r="D30" s="70">
        <v>0</v>
      </c>
      <c r="E30" s="77">
        <v>-25484</v>
      </c>
      <c r="F30" s="77">
        <v>-3235</v>
      </c>
      <c r="G30" s="77">
        <v>-27950</v>
      </c>
    </row>
    <row r="31" spans="2:7" x14ac:dyDescent="0.25">
      <c r="B31" s="20" t="s">
        <v>324</v>
      </c>
      <c r="C31" s="4">
        <f>+C29+C30</f>
        <v>31768</v>
      </c>
      <c r="D31" s="4">
        <f>+D29+D30</f>
        <v>23501</v>
      </c>
      <c r="E31" s="4">
        <f t="shared" ref="E31:G31" si="8">+E29+E30</f>
        <v>-46623</v>
      </c>
      <c r="F31" s="4">
        <f t="shared" si="8"/>
        <v>-18933</v>
      </c>
      <c r="G31" s="4">
        <f t="shared" si="8"/>
        <v>-60759</v>
      </c>
    </row>
    <row r="32" spans="2:7" x14ac:dyDescent="0.25">
      <c r="B32" s="65" t="s">
        <v>325</v>
      </c>
      <c r="C32" s="77">
        <f>+IS!C28</f>
        <v>-1075</v>
      </c>
      <c r="D32" s="77">
        <f>+IS!D28</f>
        <v>-1397</v>
      </c>
      <c r="E32" s="77">
        <v>-31562</v>
      </c>
      <c r="F32" s="148" t="s">
        <v>369</v>
      </c>
      <c r="G32" s="77">
        <v>26247</v>
      </c>
    </row>
    <row r="33" spans="2:7" x14ac:dyDescent="0.25">
      <c r="B33" s="20" t="s">
        <v>271</v>
      </c>
      <c r="C33" s="4">
        <f>+SUM(C31:C32)</f>
        <v>30693</v>
      </c>
      <c r="D33" s="4">
        <f>+SUM(D31:D32)</f>
        <v>22104</v>
      </c>
      <c r="E33" s="4">
        <f t="shared" ref="E33:G33" si="9">+SUM(E31:E32)</f>
        <v>-78185</v>
      </c>
      <c r="F33" s="4">
        <f t="shared" si="9"/>
        <v>-18933</v>
      </c>
      <c r="G33" s="4">
        <f t="shared" si="9"/>
        <v>-34512</v>
      </c>
    </row>
    <row r="34" spans="2:7" x14ac:dyDescent="0.25">
      <c r="B34" s="66"/>
      <c r="C34" s="205"/>
      <c r="D34" s="205"/>
    </row>
    <row r="35" spans="2:7" x14ac:dyDescent="0.25">
      <c r="B35" s="67" t="s">
        <v>132</v>
      </c>
      <c r="C35" s="1"/>
      <c r="D35" s="1"/>
      <c r="E35" s="18"/>
      <c r="F35" s="18"/>
      <c r="G35" s="18"/>
    </row>
    <row r="36" spans="2:7" x14ac:dyDescent="0.25">
      <c r="B36" s="65" t="s">
        <v>133</v>
      </c>
      <c r="C36" s="77">
        <f>+IS!C36</f>
        <v>29689</v>
      </c>
      <c r="D36" s="77">
        <f>+IS!D36</f>
        <v>24091</v>
      </c>
      <c r="E36" s="77">
        <v>-49019</v>
      </c>
      <c r="F36" s="77">
        <v>-55736</v>
      </c>
      <c r="G36" s="77">
        <v>-38318</v>
      </c>
    </row>
    <row r="37" spans="2:7" x14ac:dyDescent="0.25">
      <c r="B37" s="12" t="s">
        <v>121</v>
      </c>
      <c r="C37" s="146">
        <f>+IS!C37</f>
        <v>1004</v>
      </c>
      <c r="D37" s="146">
        <f>+IS!D37</f>
        <v>-1987</v>
      </c>
      <c r="E37" s="1">
        <v>-29166</v>
      </c>
      <c r="F37" s="1">
        <v>65823</v>
      </c>
      <c r="G37" s="1">
        <v>3806</v>
      </c>
    </row>
    <row r="39" spans="2:7" x14ac:dyDescent="0.25">
      <c r="B39" s="49" t="s">
        <v>134</v>
      </c>
    </row>
    <row r="41" spans="2:7" x14ac:dyDescent="0.25">
      <c r="B41" s="35" t="s">
        <v>118</v>
      </c>
      <c r="C41" s="36" t="s">
        <v>349</v>
      </c>
      <c r="D41" s="36" t="s">
        <v>346</v>
      </c>
      <c r="E41" s="36" t="s">
        <v>366</v>
      </c>
      <c r="F41" s="36" t="s">
        <v>367</v>
      </c>
      <c r="G41" s="36" t="s">
        <v>368</v>
      </c>
    </row>
    <row r="42" spans="2:7" x14ac:dyDescent="0.25">
      <c r="B42" s="12" t="s">
        <v>71</v>
      </c>
      <c r="C42" s="13">
        <f>+CF!C9</f>
        <v>20302</v>
      </c>
      <c r="D42" s="13">
        <f>+CF!D9</f>
        <v>14466</v>
      </c>
      <c r="E42" s="13">
        <v>12944</v>
      </c>
      <c r="F42" s="13">
        <v>67167</v>
      </c>
      <c r="G42" s="13">
        <v>42342</v>
      </c>
    </row>
    <row r="43" spans="2:7" x14ac:dyDescent="0.25">
      <c r="B43" s="38" t="s">
        <v>135</v>
      </c>
      <c r="C43" s="15">
        <f>+CF!C26</f>
        <v>21892</v>
      </c>
      <c r="D43" s="15">
        <f>+CF!D26</f>
        <v>19969</v>
      </c>
      <c r="E43" s="15">
        <v>150086</v>
      </c>
      <c r="F43" s="15">
        <v>55321</v>
      </c>
      <c r="G43" s="15">
        <v>1021</v>
      </c>
    </row>
    <row r="44" spans="2:7" x14ac:dyDescent="0.25">
      <c r="B44" s="12" t="s">
        <v>162</v>
      </c>
      <c r="C44" s="13">
        <f>+CF!C38</f>
        <v>-48726</v>
      </c>
      <c r="D44" s="13">
        <f>+CF!D38</f>
        <v>-27369</v>
      </c>
      <c r="E44" s="13">
        <v>-114727</v>
      </c>
      <c r="F44" s="13">
        <v>-183283</v>
      </c>
      <c r="G44" s="13">
        <v>5064</v>
      </c>
    </row>
    <row r="45" spans="2:7" x14ac:dyDescent="0.25">
      <c r="B45" s="62" t="s">
        <v>295</v>
      </c>
      <c r="C45" s="133">
        <f>+SUM(C42:C44)</f>
        <v>-6532</v>
      </c>
      <c r="D45" s="133">
        <f>+SUM(D42:D44)</f>
        <v>7066</v>
      </c>
      <c r="E45" s="133">
        <f t="shared" ref="E45:G45" si="10">+SUM(E42:E44)</f>
        <v>48303</v>
      </c>
      <c r="F45" s="133">
        <f t="shared" si="10"/>
        <v>-60795</v>
      </c>
      <c r="G45" s="133">
        <f t="shared" si="10"/>
        <v>48427</v>
      </c>
    </row>
    <row r="46" spans="2:7" x14ac:dyDescent="0.25">
      <c r="B46" s="54" t="s">
        <v>136</v>
      </c>
      <c r="C46" s="13">
        <f>+CF!C40</f>
        <v>22251</v>
      </c>
      <c r="D46" s="13">
        <f>+CF!D40</f>
        <v>5514</v>
      </c>
      <c r="E46" s="13">
        <v>318411</v>
      </c>
      <c r="F46" s="13">
        <v>304609</v>
      </c>
      <c r="G46" s="13">
        <v>292389</v>
      </c>
    </row>
    <row r="47" spans="2:7" x14ac:dyDescent="0.25">
      <c r="B47" s="142" t="s">
        <v>327</v>
      </c>
      <c r="C47" s="70" t="s">
        <v>5</v>
      </c>
      <c r="D47" s="70" t="s">
        <v>5</v>
      </c>
      <c r="E47" s="70" t="s">
        <v>5</v>
      </c>
      <c r="F47" s="15">
        <v>-2091</v>
      </c>
      <c r="G47" s="15">
        <v>-3899</v>
      </c>
    </row>
    <row r="48" spans="2:7" x14ac:dyDescent="0.25">
      <c r="B48" s="54" t="s">
        <v>62</v>
      </c>
      <c r="C48" s="16">
        <f>+CF!C41</f>
        <v>-550</v>
      </c>
      <c r="D48" s="16">
        <f>+CF!D41</f>
        <v>-423</v>
      </c>
      <c r="E48" s="16">
        <v>-6</v>
      </c>
      <c r="F48" s="16">
        <v>-497</v>
      </c>
      <c r="G48" s="16">
        <v>-40</v>
      </c>
    </row>
    <row r="49" spans="2:12" x14ac:dyDescent="0.25">
      <c r="B49" s="11" t="s">
        <v>326</v>
      </c>
      <c r="C49" s="70" t="s">
        <v>5</v>
      </c>
      <c r="D49" s="70" t="s">
        <v>5</v>
      </c>
      <c r="E49" s="15">
        <v>-340958</v>
      </c>
      <c r="F49" s="70" t="s">
        <v>5</v>
      </c>
      <c r="G49" s="70" t="s">
        <v>5</v>
      </c>
    </row>
    <row r="50" spans="2:12" x14ac:dyDescent="0.25">
      <c r="B50" s="54" t="s">
        <v>317</v>
      </c>
      <c r="C50" s="13">
        <f>+CF!C42</f>
        <v>-183</v>
      </c>
      <c r="D50" s="13">
        <f>+CF!D42</f>
        <v>-539</v>
      </c>
      <c r="E50" s="13">
        <v>-21026</v>
      </c>
      <c r="F50" s="13">
        <v>17971</v>
      </c>
      <c r="G50" s="13">
        <v>-9775</v>
      </c>
    </row>
    <row r="51" spans="2:12" x14ac:dyDescent="0.25">
      <c r="B51" s="134" t="s">
        <v>137</v>
      </c>
      <c r="C51" s="133">
        <f>+SUM(C45:C50)</f>
        <v>14986</v>
      </c>
      <c r="D51" s="133">
        <f>+SUM(D45:D50)</f>
        <v>11618</v>
      </c>
      <c r="E51" s="133">
        <f t="shared" ref="E51:G51" si="11">+SUM(E45:E50)</f>
        <v>4724</v>
      </c>
      <c r="F51" s="133">
        <f t="shared" si="11"/>
        <v>259197</v>
      </c>
      <c r="G51" s="133">
        <f t="shared" si="11"/>
        <v>327102</v>
      </c>
    </row>
    <row r="53" spans="2:12" x14ac:dyDescent="0.25">
      <c r="B53" s="49" t="s">
        <v>138</v>
      </c>
    </row>
    <row r="55" spans="2:12" x14ac:dyDescent="0.25">
      <c r="B55" s="35" t="s">
        <v>118</v>
      </c>
      <c r="C55" s="36" t="s">
        <v>349</v>
      </c>
      <c r="D55" s="36"/>
      <c r="E55" s="36" t="s">
        <v>346</v>
      </c>
      <c r="F55" s="36"/>
      <c r="G55" s="36" t="s">
        <v>366</v>
      </c>
      <c r="H55" s="36"/>
      <c r="I55" s="36" t="s">
        <v>367</v>
      </c>
      <c r="J55" s="36"/>
      <c r="K55" s="36" t="s">
        <v>368</v>
      </c>
      <c r="L55" s="36"/>
    </row>
    <row r="56" spans="2:12" x14ac:dyDescent="0.25">
      <c r="B56" s="68" t="s">
        <v>139</v>
      </c>
      <c r="C56" s="73"/>
      <c r="D56" s="73"/>
      <c r="E56" s="73"/>
      <c r="F56" s="73"/>
    </row>
    <row r="57" spans="2:12" ht="15.75" thickBot="1" x14ac:dyDescent="0.3">
      <c r="B57" s="54" t="s">
        <v>140</v>
      </c>
      <c r="C57" s="28">
        <f>+C6</f>
        <v>63797</v>
      </c>
      <c r="D57" s="85">
        <f>+C57/C58</f>
        <v>1.4305863886085883</v>
      </c>
      <c r="E57" s="28">
        <f>+D6</f>
        <v>49846</v>
      </c>
      <c r="F57" s="85">
        <f>+E57/E58</f>
        <v>0.97492567673290564</v>
      </c>
      <c r="G57" s="28">
        <f>+E6</f>
        <v>58280</v>
      </c>
      <c r="H57" s="85">
        <f>+G57/G58</f>
        <v>0.61550810045835713</v>
      </c>
      <c r="I57" s="28">
        <f>+F6</f>
        <v>806272</v>
      </c>
      <c r="J57" s="85">
        <f>+I57/I58</f>
        <v>1.4300496446479025</v>
      </c>
      <c r="K57" s="28">
        <f>+G6</f>
        <v>967670</v>
      </c>
      <c r="L57" s="85">
        <f>+K57/K58</f>
        <v>1.873648257474398</v>
      </c>
    </row>
    <row r="58" spans="2:12" x14ac:dyDescent="0.25">
      <c r="B58" s="54" t="s">
        <v>141</v>
      </c>
      <c r="C58" s="13">
        <f>+C12</f>
        <v>44595</v>
      </c>
      <c r="D58" s="80"/>
      <c r="E58" s="13">
        <f>+D12</f>
        <v>51128</v>
      </c>
      <c r="F58" s="80"/>
      <c r="G58" s="13">
        <f>+E12</f>
        <v>94686</v>
      </c>
      <c r="H58" s="80"/>
      <c r="I58" s="13">
        <f>+F12</f>
        <v>563807</v>
      </c>
      <c r="J58" s="80"/>
      <c r="K58" s="13">
        <f>+G12</f>
        <v>516463</v>
      </c>
      <c r="L58" s="80"/>
    </row>
    <row r="59" spans="2:12" x14ac:dyDescent="0.25">
      <c r="B59" s="69" t="s">
        <v>144</v>
      </c>
      <c r="C59" s="73"/>
      <c r="D59" s="73"/>
      <c r="E59" s="73"/>
      <c r="F59" s="73"/>
      <c r="G59" s="73"/>
      <c r="H59" s="73"/>
      <c r="I59" s="73"/>
      <c r="J59" s="73"/>
      <c r="K59" s="73"/>
      <c r="L59" s="73"/>
    </row>
    <row r="60" spans="2:12" ht="15.75" thickBot="1" x14ac:dyDescent="0.3">
      <c r="B60" s="54" t="s">
        <v>143</v>
      </c>
      <c r="C60" s="28">
        <f>+C10</f>
        <v>316161</v>
      </c>
      <c r="D60" s="85">
        <f>+C60/C61</f>
        <v>1.1913879384411317</v>
      </c>
      <c r="E60" s="28">
        <f>+D10</f>
        <v>257991</v>
      </c>
      <c r="F60" s="85">
        <f>+E60/E61</f>
        <v>0.76405103328180246</v>
      </c>
      <c r="G60" s="28">
        <f>+E10</f>
        <v>286546</v>
      </c>
      <c r="H60" s="85">
        <f>+G60/G61</f>
        <v>0.74453252682095372</v>
      </c>
      <c r="I60" s="28">
        <f>+F10</f>
        <v>375667</v>
      </c>
      <c r="J60" s="85">
        <f>+I60/I61</f>
        <v>0.18765044698896227</v>
      </c>
      <c r="K60" s="28">
        <f>+G10</f>
        <v>666781</v>
      </c>
      <c r="L60" s="85">
        <f>+K60/K61</f>
        <v>0.25356215929466031</v>
      </c>
    </row>
    <row r="61" spans="2:12" x14ac:dyDescent="0.25">
      <c r="B61" s="54" t="s">
        <v>142</v>
      </c>
      <c r="C61" s="13">
        <f>+C13</f>
        <v>265372</v>
      </c>
      <c r="D61" s="80"/>
      <c r="E61" s="13">
        <f>+D13</f>
        <v>337662</v>
      </c>
      <c r="F61" s="80"/>
      <c r="G61" s="13">
        <f>+E13</f>
        <v>384867</v>
      </c>
      <c r="H61" s="80"/>
      <c r="I61" s="13">
        <f>+F13</f>
        <v>2001951</v>
      </c>
      <c r="J61" s="80"/>
      <c r="K61" s="13">
        <f>+G13</f>
        <v>2629655</v>
      </c>
      <c r="L61" s="80"/>
    </row>
    <row r="62" spans="2:12" x14ac:dyDescent="0.25">
      <c r="B62" s="68" t="s">
        <v>145</v>
      </c>
      <c r="C62" s="73"/>
      <c r="D62" s="73"/>
      <c r="E62" s="73"/>
      <c r="F62" s="73"/>
      <c r="G62" s="73"/>
      <c r="H62" s="73"/>
      <c r="I62" s="73"/>
      <c r="J62" s="73"/>
      <c r="K62" s="73"/>
      <c r="L62" s="73"/>
    </row>
    <row r="63" spans="2:12" ht="15.75" thickBot="1" x14ac:dyDescent="0.3">
      <c r="B63" s="54" t="s">
        <v>146</v>
      </c>
      <c r="C63" s="28">
        <f>+C5</f>
        <v>517736</v>
      </c>
      <c r="D63" s="85">
        <f>+C63/C64</f>
        <v>0.89029513372413949</v>
      </c>
      <c r="E63" s="28">
        <f>+D5</f>
        <v>545807</v>
      </c>
      <c r="F63" s="85">
        <f>+E63/E64</f>
        <v>0.91631705036321487</v>
      </c>
      <c r="G63" s="28">
        <f>+E5</f>
        <v>613133</v>
      </c>
      <c r="H63" s="85">
        <f>+G63/G64</f>
        <v>0.91319798693203735</v>
      </c>
      <c r="I63" s="28">
        <f>+F5</f>
        <v>1571346</v>
      </c>
      <c r="J63" s="85">
        <f>+I63/I64</f>
        <v>0.66089085799316794</v>
      </c>
      <c r="K63" s="28">
        <f>+G5</f>
        <v>2328766</v>
      </c>
      <c r="L63" s="85">
        <f>+K63/K64</f>
        <v>0.70644963226951774</v>
      </c>
    </row>
    <row r="64" spans="2:12" x14ac:dyDescent="0.25">
      <c r="B64" s="54" t="s">
        <v>147</v>
      </c>
      <c r="C64" s="13">
        <f>+C7</f>
        <v>581533</v>
      </c>
      <c r="D64" s="80"/>
      <c r="E64" s="13">
        <f>+D7</f>
        <v>595653</v>
      </c>
      <c r="F64" s="80"/>
      <c r="G64" s="13">
        <f>+E7</f>
        <v>671413</v>
      </c>
      <c r="H64" s="80"/>
      <c r="I64" s="13">
        <f>+F7</f>
        <v>2377618</v>
      </c>
      <c r="J64" s="80"/>
      <c r="K64" s="13">
        <f>+G7</f>
        <v>3296436</v>
      </c>
      <c r="L64" s="80"/>
    </row>
    <row r="65" spans="2:12" x14ac:dyDescent="0.25">
      <c r="B65" s="68" t="s">
        <v>272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</row>
    <row r="66" spans="2:12" ht="15.75" thickBot="1" x14ac:dyDescent="0.3">
      <c r="B66" s="54" t="s">
        <v>273</v>
      </c>
      <c r="C66" s="28">
        <f>+C31</f>
        <v>31768</v>
      </c>
      <c r="D66" s="206">
        <f>+C66/C67</f>
        <v>0.11066059162033748</v>
      </c>
      <c r="E66" s="1">
        <f>+D31</f>
        <v>23501</v>
      </c>
      <c r="F66" s="85">
        <f>+E66/E67</f>
        <v>9.0460133798317133E-2</v>
      </c>
      <c r="G66" s="1">
        <f>+E31</f>
        <v>-46623</v>
      </c>
      <c r="H66" s="206">
        <f>+G66/G67</f>
        <v>-0.14080946642626099</v>
      </c>
      <c r="I66" s="1">
        <f>+F31</f>
        <v>-18933</v>
      </c>
      <c r="J66" s="85">
        <f>+I66/I67</f>
        <v>-3.6324114008564459E-2</v>
      </c>
      <c r="K66" s="1">
        <f>+G31</f>
        <v>-60759</v>
      </c>
      <c r="L66" s="206">
        <f>+K66/K67</f>
        <v>-0.12908633162306002</v>
      </c>
    </row>
    <row r="67" spans="2:12" x14ac:dyDescent="0.25">
      <c r="B67" s="54" t="s">
        <v>274</v>
      </c>
      <c r="C67" s="13">
        <v>287076</v>
      </c>
      <c r="D67" s="149"/>
      <c r="E67" s="145">
        <v>259794</v>
      </c>
      <c r="F67" s="18"/>
      <c r="G67" s="145">
        <v>331107</v>
      </c>
      <c r="H67" s="18"/>
      <c r="I67" s="145">
        <v>521224</v>
      </c>
      <c r="J67" s="18"/>
      <c r="K67" s="145">
        <v>470685</v>
      </c>
      <c r="L67" s="18"/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E57:F64 E66 G66 G57 G60 G63 I57 I60 I63 I66 K57 K60 K63 K6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F53"/>
  <sheetViews>
    <sheetView showGridLines="0" topLeftCell="A22" workbookViewId="0">
      <selection activeCell="C53" sqref="C53"/>
    </sheetView>
  </sheetViews>
  <sheetFormatPr baseColWidth="10" defaultRowHeight="15" x14ac:dyDescent="0.25"/>
  <cols>
    <col min="1" max="1" width="3.7109375" customWidth="1"/>
    <col min="2" max="2" width="71.140625" style="48" customWidth="1"/>
  </cols>
  <sheetData>
    <row r="2" spans="2:5" x14ac:dyDescent="0.25">
      <c r="B2" s="49" t="s">
        <v>148</v>
      </c>
    </row>
    <row r="4" spans="2:5" x14ac:dyDescent="0.25">
      <c r="B4" s="215" t="s">
        <v>370</v>
      </c>
      <c r="C4" s="215"/>
      <c r="D4" s="215"/>
    </row>
    <row r="5" spans="2:5" x14ac:dyDescent="0.25">
      <c r="B5" s="81"/>
      <c r="C5" s="46">
        <v>2023</v>
      </c>
      <c r="D5" s="46">
        <v>2022</v>
      </c>
    </row>
    <row r="6" spans="2:5" x14ac:dyDescent="0.25">
      <c r="B6" s="162" t="s">
        <v>182</v>
      </c>
      <c r="C6" s="163">
        <f>+IS!C23</f>
        <v>31768</v>
      </c>
      <c r="D6" s="163">
        <f>+IS!D23</f>
        <v>23501</v>
      </c>
    </row>
    <row r="7" spans="2:5" x14ac:dyDescent="0.25">
      <c r="B7" s="167" t="s">
        <v>149</v>
      </c>
      <c r="C7" s="168">
        <v>-498</v>
      </c>
      <c r="D7" s="168">
        <v>-590</v>
      </c>
    </row>
    <row r="8" spans="2:5" x14ac:dyDescent="0.25">
      <c r="B8" s="162" t="s">
        <v>150</v>
      </c>
      <c r="C8" s="163">
        <v>9070</v>
      </c>
      <c r="D8" s="163">
        <v>11813</v>
      </c>
    </row>
    <row r="9" spans="2:5" x14ac:dyDescent="0.25">
      <c r="B9" s="167" t="s">
        <v>131</v>
      </c>
      <c r="C9" s="168">
        <v>-35439</v>
      </c>
      <c r="D9" s="168">
        <v>-12298</v>
      </c>
    </row>
    <row r="10" spans="2:5" x14ac:dyDescent="0.25">
      <c r="B10" s="162" t="s">
        <v>151</v>
      </c>
      <c r="C10" s="163">
        <v>1183</v>
      </c>
      <c r="D10" s="163">
        <v>1180</v>
      </c>
    </row>
    <row r="11" spans="2:5" x14ac:dyDescent="0.25">
      <c r="B11" s="169" t="s">
        <v>152</v>
      </c>
      <c r="C11" s="170">
        <f>+SUM(C6:C10)</f>
        <v>6084</v>
      </c>
      <c r="D11" s="171">
        <f>+SUM(D6:D10)</f>
        <v>23606</v>
      </c>
    </row>
    <row r="12" spans="2:5" x14ac:dyDescent="0.25">
      <c r="B12" s="162" t="s">
        <v>259</v>
      </c>
      <c r="C12" s="163">
        <f>-IS!C9</f>
        <v>34909</v>
      </c>
      <c r="D12" s="163">
        <f>-IS!D9</f>
        <v>22666</v>
      </c>
    </row>
    <row r="13" spans="2:5" x14ac:dyDescent="0.25">
      <c r="B13" s="167" t="s">
        <v>260</v>
      </c>
      <c r="C13" s="168">
        <v>9767</v>
      </c>
      <c r="D13" s="168">
        <v>9602</v>
      </c>
    </row>
    <row r="14" spans="2:5" x14ac:dyDescent="0.25">
      <c r="B14" s="162" t="s">
        <v>153</v>
      </c>
      <c r="C14" s="163">
        <v>-1380</v>
      </c>
      <c r="D14" s="163">
        <v>1539</v>
      </c>
      <c r="E14" s="2"/>
    </row>
    <row r="15" spans="2:5" x14ac:dyDescent="0.25">
      <c r="B15" s="167" t="s">
        <v>154</v>
      </c>
      <c r="C15" s="168">
        <v>-4993</v>
      </c>
      <c r="D15" s="168">
        <v>-21876</v>
      </c>
    </row>
    <row r="16" spans="2:5" x14ac:dyDescent="0.25">
      <c r="B16" s="162" t="s">
        <v>183</v>
      </c>
      <c r="C16" s="163">
        <v>-43</v>
      </c>
      <c r="D16" s="163">
        <v>-28</v>
      </c>
    </row>
    <row r="17" spans="2:6" x14ac:dyDescent="0.25">
      <c r="B17" s="167" t="s">
        <v>155</v>
      </c>
      <c r="C17" s="168">
        <v>-2940</v>
      </c>
      <c r="D17" s="168">
        <v>-4872</v>
      </c>
    </row>
    <row r="18" spans="2:6" x14ac:dyDescent="0.25">
      <c r="B18" s="162" t="s">
        <v>62</v>
      </c>
      <c r="C18" s="163">
        <f>-IS!C19</f>
        <v>-10946</v>
      </c>
      <c r="D18" s="163">
        <f>-IS!D19</f>
        <v>-2464</v>
      </c>
    </row>
    <row r="19" spans="2:6" x14ac:dyDescent="0.25">
      <c r="B19" s="167" t="s">
        <v>156</v>
      </c>
      <c r="C19" s="168">
        <v>793</v>
      </c>
      <c r="D19" s="168">
        <v>-2142</v>
      </c>
    </row>
    <row r="20" spans="2:6" x14ac:dyDescent="0.25">
      <c r="B20" s="164" t="s">
        <v>157</v>
      </c>
      <c r="C20" s="165">
        <f>+SUM(C11:C19)</f>
        <v>31251</v>
      </c>
      <c r="D20" s="166">
        <f>+SUM(D11:D19)</f>
        <v>26031</v>
      </c>
    </row>
    <row r="21" spans="2:6" x14ac:dyDescent="0.25">
      <c r="B21" s="169" t="s">
        <v>158</v>
      </c>
      <c r="C21" s="172">
        <f>+C20/IS!C6</f>
        <v>0.58005419852995765</v>
      </c>
      <c r="D21" s="172">
        <f>+D20/IS!D6</f>
        <v>0.6547196861088056</v>
      </c>
    </row>
    <row r="22" spans="2:6" x14ac:dyDescent="0.25">
      <c r="B22" s="97" t="s">
        <v>159</v>
      </c>
      <c r="E22" s="163"/>
      <c r="F22" s="163"/>
    </row>
    <row r="24" spans="2:6" x14ac:dyDescent="0.25">
      <c r="B24" s="49" t="s">
        <v>261</v>
      </c>
    </row>
    <row r="26" spans="2:6" x14ac:dyDescent="0.25">
      <c r="B26" s="215" t="s">
        <v>370</v>
      </c>
      <c r="C26" s="215"/>
      <c r="D26" s="215"/>
    </row>
    <row r="27" spans="2:6" x14ac:dyDescent="0.25">
      <c r="B27" s="135"/>
      <c r="C27" s="46">
        <v>2023</v>
      </c>
      <c r="D27" s="46">
        <v>2022</v>
      </c>
    </row>
    <row r="28" spans="2:6" x14ac:dyDescent="0.25">
      <c r="B28" s="12" t="s">
        <v>54</v>
      </c>
      <c r="C28" s="152">
        <f>+IS!C8</f>
        <v>35420</v>
      </c>
      <c r="D28" s="152">
        <f>+IS!D8</f>
        <v>24520</v>
      </c>
    </row>
    <row r="29" spans="2:6" x14ac:dyDescent="0.25">
      <c r="B29" s="65" t="s">
        <v>262</v>
      </c>
      <c r="C29" s="163">
        <v>-2917</v>
      </c>
      <c r="D29" s="163">
        <v>-2755</v>
      </c>
    </row>
    <row r="30" spans="2:6" x14ac:dyDescent="0.25">
      <c r="B30" s="12" t="s">
        <v>151</v>
      </c>
      <c r="C30" s="168">
        <v>1183</v>
      </c>
      <c r="D30" s="168">
        <v>1180</v>
      </c>
    </row>
    <row r="31" spans="2:6" x14ac:dyDescent="0.25">
      <c r="B31" s="14" t="s">
        <v>263</v>
      </c>
      <c r="C31" s="163">
        <v>9767</v>
      </c>
      <c r="D31" s="163">
        <v>9602</v>
      </c>
    </row>
    <row r="32" spans="2:6" x14ac:dyDescent="0.25">
      <c r="B32" s="160" t="s">
        <v>264</v>
      </c>
      <c r="C32" s="161">
        <f>+SUM(C28:C31)</f>
        <v>43453</v>
      </c>
      <c r="D32" s="161">
        <f>+SUM(D28:D31)</f>
        <v>32547</v>
      </c>
    </row>
    <row r="34" spans="2:4" x14ac:dyDescent="0.25">
      <c r="B34" s="49" t="s">
        <v>275</v>
      </c>
    </row>
    <row r="36" spans="2:4" x14ac:dyDescent="0.25">
      <c r="B36" s="215" t="s">
        <v>370</v>
      </c>
      <c r="C36" s="215"/>
      <c r="D36" s="215"/>
    </row>
    <row r="37" spans="2:4" x14ac:dyDescent="0.25">
      <c r="B37" s="135"/>
      <c r="C37" s="46">
        <v>2023</v>
      </c>
      <c r="D37" s="46">
        <v>2022</v>
      </c>
    </row>
    <row r="38" spans="2:4" x14ac:dyDescent="0.25">
      <c r="B38" s="100" t="s">
        <v>276</v>
      </c>
      <c r="C38" s="152">
        <v>31768</v>
      </c>
      <c r="D38" s="152">
        <v>23501</v>
      </c>
    </row>
    <row r="39" spans="2:4" x14ac:dyDescent="0.25">
      <c r="B39" s="158" t="s">
        <v>277</v>
      </c>
      <c r="C39" s="163">
        <v>34909</v>
      </c>
      <c r="D39" s="163">
        <v>22666</v>
      </c>
    </row>
    <row r="40" spans="2:4" x14ac:dyDescent="0.25">
      <c r="B40" s="100" t="s">
        <v>278</v>
      </c>
      <c r="C40" s="168">
        <v>9767</v>
      </c>
      <c r="D40" s="168">
        <v>9602</v>
      </c>
    </row>
    <row r="41" spans="2:4" x14ac:dyDescent="0.25">
      <c r="B41" s="158" t="s">
        <v>151</v>
      </c>
      <c r="C41" s="163">
        <v>1183</v>
      </c>
      <c r="D41" s="163">
        <v>1180</v>
      </c>
    </row>
    <row r="42" spans="2:4" x14ac:dyDescent="0.25">
      <c r="B42" s="100" t="s">
        <v>279</v>
      </c>
      <c r="C42" s="152">
        <v>-4993</v>
      </c>
      <c r="D42" s="152">
        <v>-21876</v>
      </c>
    </row>
    <row r="43" spans="2:4" x14ac:dyDescent="0.25">
      <c r="B43" s="158" t="s">
        <v>130</v>
      </c>
      <c r="C43" s="163">
        <v>44</v>
      </c>
      <c r="D43" s="163">
        <v>-846</v>
      </c>
    </row>
    <row r="44" spans="2:4" x14ac:dyDescent="0.25">
      <c r="B44" s="100" t="s">
        <v>280</v>
      </c>
      <c r="C44" s="168">
        <v>-43</v>
      </c>
      <c r="D44" s="168">
        <v>-28</v>
      </c>
    </row>
    <row r="45" spans="2:4" x14ac:dyDescent="0.25">
      <c r="B45" s="158" t="s">
        <v>281</v>
      </c>
      <c r="C45" s="163">
        <v>-2940</v>
      </c>
      <c r="D45" s="163">
        <v>-4872</v>
      </c>
    </row>
    <row r="46" spans="2:4" x14ac:dyDescent="0.25">
      <c r="B46" s="100" t="s">
        <v>282</v>
      </c>
      <c r="C46" s="152">
        <v>944</v>
      </c>
      <c r="D46" s="152">
        <v>1180</v>
      </c>
    </row>
    <row r="47" spans="2:4" x14ac:dyDescent="0.25">
      <c r="B47" s="158" t="s">
        <v>283</v>
      </c>
      <c r="C47" s="163">
        <v>-37414</v>
      </c>
      <c r="D47" s="163">
        <v>-13624</v>
      </c>
    </row>
    <row r="48" spans="2:4" x14ac:dyDescent="0.25">
      <c r="B48" s="100" t="s">
        <v>121</v>
      </c>
      <c r="C48" s="168">
        <v>-1000</v>
      </c>
      <c r="D48" s="168">
        <v>1975</v>
      </c>
    </row>
    <row r="49" spans="2:4" x14ac:dyDescent="0.25">
      <c r="B49" s="158" t="s">
        <v>284</v>
      </c>
      <c r="C49" s="163">
        <v>-1646</v>
      </c>
      <c r="D49" s="163">
        <v>-3696</v>
      </c>
    </row>
    <row r="50" spans="2:4" x14ac:dyDescent="0.25">
      <c r="B50" s="100" t="s">
        <v>285</v>
      </c>
      <c r="C50" s="152">
        <v>-1380</v>
      </c>
      <c r="D50" s="152">
        <v>1539</v>
      </c>
    </row>
    <row r="51" spans="2:4" x14ac:dyDescent="0.25">
      <c r="B51" s="158" t="s">
        <v>62</v>
      </c>
      <c r="C51" s="163">
        <v>-10946</v>
      </c>
      <c r="D51" s="163">
        <v>-2464</v>
      </c>
    </row>
    <row r="52" spans="2:4" x14ac:dyDescent="0.25">
      <c r="B52" s="100" t="s">
        <v>79</v>
      </c>
      <c r="C52" s="168">
        <v>-195</v>
      </c>
      <c r="D52" s="168">
        <v>-2476</v>
      </c>
    </row>
    <row r="53" spans="2:4" x14ac:dyDescent="0.25">
      <c r="B53" s="173" t="s">
        <v>286</v>
      </c>
      <c r="C53" s="208">
        <f>+SUM(C38:C52)</f>
        <v>18058</v>
      </c>
      <c r="D53" s="174">
        <f>+SUM(D38:D52)</f>
        <v>11761</v>
      </c>
    </row>
  </sheetData>
  <mergeCells count="3">
    <mergeCell ref="B4:D4"/>
    <mergeCell ref="B26:D26"/>
    <mergeCell ref="B36:D36"/>
  </mergeCells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53:D5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3E93-B3D3-4B73-8B7C-67C948FB5F69}">
  <dimension ref="B2:AC42"/>
  <sheetViews>
    <sheetView showGridLines="0" zoomScaleNormal="100" workbookViewId="0">
      <pane xSplit="2" ySplit="3" topLeftCell="V4" activePane="bottomRight" state="frozen"/>
      <selection pane="topRight"/>
      <selection pane="bottomLeft"/>
      <selection pane="bottomRight" activeCell="AE15" sqref="AE15"/>
    </sheetView>
  </sheetViews>
  <sheetFormatPr baseColWidth="10" defaultColWidth="11.42578125" defaultRowHeight="12" customHeight="1" x14ac:dyDescent="0.2"/>
  <cols>
    <col min="1" max="1" width="3.7109375" style="103" customWidth="1"/>
    <col min="2" max="2" width="27.7109375" style="103" customWidth="1"/>
    <col min="3" max="28" width="9.7109375" style="103" customWidth="1"/>
    <col min="29" max="16384" width="11.42578125" style="103"/>
  </cols>
  <sheetData>
    <row r="2" spans="2:29" ht="12" customHeight="1" x14ac:dyDescent="0.2">
      <c r="B2" s="210" t="s">
        <v>238</v>
      </c>
      <c r="C2" s="130" t="s">
        <v>195</v>
      </c>
      <c r="D2" s="130" t="s">
        <v>196</v>
      </c>
      <c r="E2" s="130" t="s">
        <v>197</v>
      </c>
      <c r="F2" s="130" t="s">
        <v>198</v>
      </c>
      <c r="G2" s="130" t="s">
        <v>199</v>
      </c>
      <c r="H2" s="130" t="s">
        <v>200</v>
      </c>
      <c r="I2" s="130" t="s">
        <v>201</v>
      </c>
      <c r="J2" s="130" t="s">
        <v>202</v>
      </c>
      <c r="K2" s="130" t="s">
        <v>203</v>
      </c>
      <c r="L2" s="130" t="s">
        <v>204</v>
      </c>
      <c r="M2" s="130" t="s">
        <v>205</v>
      </c>
      <c r="N2" s="130" t="s">
        <v>206</v>
      </c>
      <c r="O2" s="130" t="s">
        <v>191</v>
      </c>
      <c r="P2" s="130" t="s">
        <v>207</v>
      </c>
      <c r="Q2" s="130" t="s">
        <v>208</v>
      </c>
      <c r="R2" s="130" t="s">
        <v>209</v>
      </c>
      <c r="S2" s="130" t="s">
        <v>190</v>
      </c>
      <c r="T2" s="130" t="s">
        <v>210</v>
      </c>
      <c r="U2" s="130" t="s">
        <v>211</v>
      </c>
      <c r="V2" s="130" t="s">
        <v>212</v>
      </c>
      <c r="W2" s="130" t="s">
        <v>189</v>
      </c>
      <c r="X2" s="130" t="s">
        <v>251</v>
      </c>
      <c r="Y2" s="130" t="s">
        <v>265</v>
      </c>
      <c r="Z2" s="130" t="s">
        <v>266</v>
      </c>
      <c r="AA2" s="130" t="s">
        <v>290</v>
      </c>
      <c r="AB2" s="130" t="s">
        <v>301</v>
      </c>
      <c r="AC2" s="130" t="s">
        <v>361</v>
      </c>
    </row>
    <row r="3" spans="2:29" ht="12" customHeight="1" x14ac:dyDescent="0.2">
      <c r="B3" s="210"/>
      <c r="C3" s="132">
        <v>42614</v>
      </c>
      <c r="D3" s="132">
        <v>42705</v>
      </c>
      <c r="E3" s="132">
        <v>42795</v>
      </c>
      <c r="F3" s="132">
        <v>42887</v>
      </c>
      <c r="G3" s="132">
        <v>42979</v>
      </c>
      <c r="H3" s="132">
        <v>43070</v>
      </c>
      <c r="I3" s="132">
        <v>43160</v>
      </c>
      <c r="J3" s="132">
        <v>43252</v>
      </c>
      <c r="K3" s="132">
        <v>43344</v>
      </c>
      <c r="L3" s="132">
        <v>43435</v>
      </c>
      <c r="M3" s="132">
        <v>43525</v>
      </c>
      <c r="N3" s="132">
        <v>43617</v>
      </c>
      <c r="O3" s="132">
        <v>43709</v>
      </c>
      <c r="P3" s="132">
        <v>43800</v>
      </c>
      <c r="Q3" s="132">
        <v>43891</v>
      </c>
      <c r="R3" s="132">
        <v>43983</v>
      </c>
      <c r="S3" s="132">
        <v>44075</v>
      </c>
      <c r="T3" s="132">
        <v>44166</v>
      </c>
      <c r="U3" s="132">
        <v>44256</v>
      </c>
      <c r="V3" s="132">
        <v>44348</v>
      </c>
      <c r="W3" s="132">
        <v>44440</v>
      </c>
      <c r="X3" s="132">
        <v>44440</v>
      </c>
      <c r="Y3" s="132">
        <v>44621</v>
      </c>
      <c r="Z3" s="132">
        <v>44742</v>
      </c>
      <c r="AA3" s="132">
        <v>44834</v>
      </c>
      <c r="AB3" s="132">
        <v>44926</v>
      </c>
      <c r="AC3" s="132">
        <v>45016</v>
      </c>
    </row>
    <row r="4" spans="2:29" ht="12" customHeight="1" x14ac:dyDescent="0.2">
      <c r="B4" s="102" t="s">
        <v>239</v>
      </c>
      <c r="C4" s="107">
        <v>19885</v>
      </c>
      <c r="D4" s="107">
        <v>19885</v>
      </c>
      <c r="E4" s="121">
        <v>19885</v>
      </c>
      <c r="F4" s="107">
        <v>19885</v>
      </c>
      <c r="G4" s="107">
        <v>19885</v>
      </c>
      <c r="H4" s="113">
        <v>19885</v>
      </c>
      <c r="I4" s="113">
        <v>19885</v>
      </c>
      <c r="J4" s="113">
        <v>19885</v>
      </c>
      <c r="K4" s="113">
        <v>19885</v>
      </c>
      <c r="L4" s="107">
        <v>19885</v>
      </c>
      <c r="M4" s="107">
        <v>19885</v>
      </c>
      <c r="N4" s="121">
        <v>19885</v>
      </c>
      <c r="O4" s="121">
        <v>19885</v>
      </c>
      <c r="P4" s="121">
        <v>19885</v>
      </c>
      <c r="Q4" s="121">
        <v>19885</v>
      </c>
      <c r="R4" s="121">
        <v>19885</v>
      </c>
      <c r="S4" s="121">
        <v>19885</v>
      </c>
      <c r="T4" s="121">
        <v>19885</v>
      </c>
      <c r="U4" s="121">
        <v>19885</v>
      </c>
      <c r="V4" s="121">
        <v>19885</v>
      </c>
      <c r="W4" s="121">
        <v>19885</v>
      </c>
      <c r="X4" s="121">
        <v>19885</v>
      </c>
      <c r="Y4" s="121">
        <v>19885</v>
      </c>
      <c r="Z4" s="139">
        <v>0</v>
      </c>
      <c r="AA4" s="139">
        <v>0</v>
      </c>
      <c r="AB4" s="139">
        <v>0</v>
      </c>
      <c r="AC4" s="139">
        <v>0</v>
      </c>
    </row>
    <row r="5" spans="2:29" ht="12" customHeight="1" x14ac:dyDescent="0.2">
      <c r="B5" s="102" t="s">
        <v>240</v>
      </c>
      <c r="C5" s="107">
        <v>14873</v>
      </c>
      <c r="D5" s="107">
        <v>14873</v>
      </c>
      <c r="E5" s="121">
        <v>14873</v>
      </c>
      <c r="F5" s="107">
        <v>14873</v>
      </c>
      <c r="G5" s="107">
        <v>14873</v>
      </c>
      <c r="H5" s="113">
        <v>14873</v>
      </c>
      <c r="I5" s="113">
        <v>14873</v>
      </c>
      <c r="J5" s="113">
        <v>14873</v>
      </c>
      <c r="K5" s="113">
        <v>14873</v>
      </c>
      <c r="L5" s="107">
        <v>14873</v>
      </c>
      <c r="M5" s="107">
        <v>14865</v>
      </c>
      <c r="N5" s="121">
        <v>14865</v>
      </c>
      <c r="O5" s="121">
        <v>14865</v>
      </c>
      <c r="P5" s="121">
        <v>14865</v>
      </c>
      <c r="Q5" s="121">
        <v>14865</v>
      </c>
      <c r="R5" s="121">
        <v>14865</v>
      </c>
      <c r="S5" s="121">
        <v>7383</v>
      </c>
      <c r="T5" s="108">
        <v>0</v>
      </c>
      <c r="U5" s="108">
        <v>0</v>
      </c>
      <c r="V5" s="108">
        <v>0</v>
      </c>
      <c r="W5" s="108">
        <v>0</v>
      </c>
      <c r="X5" s="108">
        <v>0</v>
      </c>
      <c r="Y5" s="108">
        <v>0</v>
      </c>
      <c r="Z5" s="139">
        <v>0</v>
      </c>
      <c r="AA5" s="139">
        <v>0</v>
      </c>
      <c r="AB5" s="139">
        <v>0</v>
      </c>
      <c r="AC5" s="139">
        <v>0</v>
      </c>
    </row>
    <row r="6" spans="2:29" ht="12" customHeight="1" x14ac:dyDescent="0.2">
      <c r="B6" s="102" t="s">
        <v>241</v>
      </c>
      <c r="C6" s="107">
        <v>6569</v>
      </c>
      <c r="D6" s="107">
        <v>4774</v>
      </c>
      <c r="E6" s="121">
        <v>4774</v>
      </c>
      <c r="F6" s="107">
        <v>3876</v>
      </c>
      <c r="G6" s="107">
        <v>3876</v>
      </c>
      <c r="H6" s="113">
        <v>3876</v>
      </c>
      <c r="I6" s="113">
        <v>3876</v>
      </c>
      <c r="J6" s="113">
        <v>2979</v>
      </c>
      <c r="K6" s="113">
        <v>2979</v>
      </c>
      <c r="L6" s="107">
        <v>2979</v>
      </c>
      <c r="M6" s="107">
        <v>2979</v>
      </c>
      <c r="N6" s="121">
        <v>2979</v>
      </c>
      <c r="O6" s="121">
        <v>2979</v>
      </c>
      <c r="P6" s="121">
        <v>2979</v>
      </c>
      <c r="Q6" s="121">
        <v>2979</v>
      </c>
      <c r="R6" s="121">
        <v>2979</v>
      </c>
      <c r="S6" s="121">
        <v>2979</v>
      </c>
      <c r="T6" s="121">
        <v>2979</v>
      </c>
      <c r="U6" s="121">
        <v>2979</v>
      </c>
      <c r="V6" s="121">
        <v>2979</v>
      </c>
      <c r="W6" s="121">
        <v>2979</v>
      </c>
      <c r="X6" s="121">
        <v>2979</v>
      </c>
      <c r="Y6" s="121">
        <v>2979</v>
      </c>
      <c r="Z6" s="139">
        <v>2979</v>
      </c>
      <c r="AA6" s="139">
        <v>2979</v>
      </c>
      <c r="AB6" s="139">
        <v>2979</v>
      </c>
      <c r="AC6" s="139">
        <v>2979</v>
      </c>
    </row>
    <row r="7" spans="2:29" ht="12" customHeight="1" x14ac:dyDescent="0.2">
      <c r="B7" s="102" t="s">
        <v>242</v>
      </c>
      <c r="C7" s="107">
        <v>15014</v>
      </c>
      <c r="D7" s="107">
        <v>15014</v>
      </c>
      <c r="E7" s="121">
        <v>15014</v>
      </c>
      <c r="F7" s="107">
        <v>15014</v>
      </c>
      <c r="G7" s="107">
        <v>15014</v>
      </c>
      <c r="H7" s="113">
        <v>15014</v>
      </c>
      <c r="I7" s="113">
        <v>15014</v>
      </c>
      <c r="J7" s="113">
        <v>15014</v>
      </c>
      <c r="K7" s="113">
        <v>15014</v>
      </c>
      <c r="L7" s="107">
        <v>15014</v>
      </c>
      <c r="M7" s="107">
        <v>15014</v>
      </c>
      <c r="N7" s="121">
        <v>15014</v>
      </c>
      <c r="O7" s="121">
        <v>15014</v>
      </c>
      <c r="P7" s="121">
        <v>15014</v>
      </c>
      <c r="Q7" s="121">
        <v>15014</v>
      </c>
      <c r="R7" s="121">
        <v>15014</v>
      </c>
      <c r="S7" s="108">
        <v>0</v>
      </c>
      <c r="T7" s="108">
        <v>0</v>
      </c>
      <c r="U7" s="108">
        <v>0</v>
      </c>
      <c r="V7" s="108">
        <v>0</v>
      </c>
      <c r="W7" s="108"/>
      <c r="X7" s="108"/>
      <c r="Y7" s="108"/>
      <c r="Z7" s="139">
        <v>0</v>
      </c>
      <c r="AA7" s="139">
        <v>0</v>
      </c>
      <c r="AB7" s="139">
        <v>0</v>
      </c>
      <c r="AC7" s="139">
        <v>0</v>
      </c>
    </row>
    <row r="8" spans="2:29" ht="12" customHeight="1" x14ac:dyDescent="0.2">
      <c r="B8" s="102" t="s">
        <v>243</v>
      </c>
      <c r="C8" s="107">
        <v>11465</v>
      </c>
      <c r="D8" s="107">
        <v>11465</v>
      </c>
      <c r="E8" s="121">
        <v>11465</v>
      </c>
      <c r="F8" s="107">
        <v>11465</v>
      </c>
      <c r="G8" s="107">
        <v>11465</v>
      </c>
      <c r="H8" s="113">
        <v>11465</v>
      </c>
      <c r="I8" s="113">
        <v>11465</v>
      </c>
      <c r="J8" s="113">
        <v>11465</v>
      </c>
      <c r="K8" s="113">
        <v>11465</v>
      </c>
      <c r="L8" s="107">
        <v>11465</v>
      </c>
      <c r="M8" s="107">
        <v>11465</v>
      </c>
      <c r="N8" s="121">
        <v>11465</v>
      </c>
      <c r="O8" s="121">
        <v>11465</v>
      </c>
      <c r="P8" s="121">
        <v>11465</v>
      </c>
      <c r="Q8" s="121">
        <v>11465</v>
      </c>
      <c r="R8" s="121">
        <v>11465</v>
      </c>
      <c r="S8" s="121">
        <v>11465</v>
      </c>
      <c r="T8" s="121">
        <v>11465</v>
      </c>
      <c r="U8" s="121">
        <v>11465</v>
      </c>
      <c r="V8" s="121">
        <v>11465</v>
      </c>
      <c r="W8" s="121">
        <v>11465</v>
      </c>
      <c r="X8" s="121">
        <v>11465</v>
      </c>
      <c r="Y8" s="121">
        <v>11465</v>
      </c>
      <c r="Z8" s="139">
        <v>11465</v>
      </c>
      <c r="AA8" s="139">
        <v>11465</v>
      </c>
      <c r="AB8" s="139">
        <v>11465</v>
      </c>
      <c r="AC8" s="139">
        <v>11465</v>
      </c>
    </row>
    <row r="9" spans="2:29" ht="12" customHeight="1" x14ac:dyDescent="0.2">
      <c r="B9" s="102" t="s">
        <v>244</v>
      </c>
      <c r="C9" s="107">
        <v>11242</v>
      </c>
      <c r="D9" s="107">
        <v>11242</v>
      </c>
      <c r="E9" s="121">
        <v>11242</v>
      </c>
      <c r="F9" s="107">
        <v>11242</v>
      </c>
      <c r="G9" s="107">
        <v>11242</v>
      </c>
      <c r="H9" s="113">
        <v>11242</v>
      </c>
      <c r="I9" s="113">
        <v>11242</v>
      </c>
      <c r="J9" s="113">
        <v>11242</v>
      </c>
      <c r="K9" s="113">
        <v>11242</v>
      </c>
      <c r="L9" s="107">
        <v>11242</v>
      </c>
      <c r="M9" s="107">
        <v>11242</v>
      </c>
      <c r="N9" s="121">
        <v>11242</v>
      </c>
      <c r="O9" s="121">
        <v>11242</v>
      </c>
      <c r="P9" s="121">
        <v>11242</v>
      </c>
      <c r="Q9" s="121">
        <v>11242</v>
      </c>
      <c r="R9" s="121">
        <v>11242</v>
      </c>
      <c r="S9" s="121">
        <v>11242</v>
      </c>
      <c r="T9" s="121">
        <v>11242</v>
      </c>
      <c r="U9" s="121">
        <v>11242</v>
      </c>
      <c r="V9" s="121">
        <v>11242</v>
      </c>
      <c r="W9" s="121">
        <v>11242</v>
      </c>
      <c r="X9" s="121">
        <v>11242</v>
      </c>
      <c r="Y9" s="121">
        <v>11242</v>
      </c>
      <c r="Z9" s="139">
        <v>11242</v>
      </c>
      <c r="AA9" s="139">
        <v>11242</v>
      </c>
      <c r="AB9" s="139">
        <v>11242</v>
      </c>
      <c r="AC9" s="139">
        <v>11242</v>
      </c>
    </row>
    <row r="10" spans="2:29" ht="12" customHeight="1" x14ac:dyDescent="0.2">
      <c r="B10" s="102" t="s">
        <v>245</v>
      </c>
      <c r="C10" s="107">
        <v>0</v>
      </c>
      <c r="D10" s="107">
        <v>0</v>
      </c>
      <c r="E10" s="107">
        <v>0</v>
      </c>
      <c r="F10" s="113">
        <f t="shared" ref="F10:H10" si="0">+G10</f>
        <v>7755</v>
      </c>
      <c r="G10" s="113">
        <f t="shared" si="0"/>
        <v>7755</v>
      </c>
      <c r="H10" s="113">
        <f t="shared" si="0"/>
        <v>7755</v>
      </c>
      <c r="I10" s="113">
        <f>+J10</f>
        <v>7755</v>
      </c>
      <c r="J10" s="113">
        <v>7755</v>
      </c>
      <c r="K10" s="113">
        <v>7755</v>
      </c>
      <c r="L10" s="107">
        <v>7755</v>
      </c>
      <c r="M10" s="107">
        <v>7755</v>
      </c>
      <c r="N10" s="121">
        <v>7755</v>
      </c>
      <c r="O10" s="121">
        <v>8017</v>
      </c>
      <c r="P10" s="121">
        <v>8017</v>
      </c>
      <c r="Q10" s="121">
        <v>8017</v>
      </c>
      <c r="R10" s="121">
        <v>8017</v>
      </c>
      <c r="S10" s="121">
        <v>8017</v>
      </c>
      <c r="T10" s="121">
        <v>8017</v>
      </c>
      <c r="U10" s="121">
        <v>8017</v>
      </c>
      <c r="V10" s="121">
        <v>8017</v>
      </c>
      <c r="W10" s="121">
        <v>8017</v>
      </c>
      <c r="X10" s="121">
        <v>8017</v>
      </c>
      <c r="Y10" s="121">
        <v>8017</v>
      </c>
      <c r="Z10" s="139">
        <v>8017</v>
      </c>
      <c r="AA10" s="139">
        <v>8017</v>
      </c>
      <c r="AB10" s="139">
        <v>8017</v>
      </c>
      <c r="AC10" s="139">
        <v>8017</v>
      </c>
    </row>
    <row r="11" spans="2:29" ht="12" customHeight="1" x14ac:dyDescent="0.2">
      <c r="B11" s="102" t="s">
        <v>246</v>
      </c>
      <c r="C11" s="107">
        <v>0</v>
      </c>
      <c r="D11" s="107">
        <v>0</v>
      </c>
      <c r="E11" s="107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32173</v>
      </c>
      <c r="N11" s="121">
        <v>32173</v>
      </c>
      <c r="O11" s="121">
        <v>32173</v>
      </c>
      <c r="P11" s="121">
        <v>32173</v>
      </c>
      <c r="Q11" s="121">
        <v>32173</v>
      </c>
      <c r="R11" s="121">
        <v>32173</v>
      </c>
      <c r="S11" s="121">
        <v>32173</v>
      </c>
      <c r="T11" s="121">
        <v>32173</v>
      </c>
      <c r="U11" s="121">
        <v>32173</v>
      </c>
      <c r="V11" s="121">
        <v>32173</v>
      </c>
      <c r="W11" s="121">
        <v>32173</v>
      </c>
      <c r="X11" s="121">
        <v>32173</v>
      </c>
      <c r="Y11" s="121">
        <v>32173</v>
      </c>
      <c r="Z11" s="139">
        <v>32173</v>
      </c>
      <c r="AA11" s="139">
        <v>32173</v>
      </c>
      <c r="AB11" s="139">
        <v>32173</v>
      </c>
      <c r="AC11" s="139">
        <v>32173</v>
      </c>
    </row>
    <row r="12" spans="2:29" ht="12" customHeight="1" x14ac:dyDescent="0.2">
      <c r="B12" s="102" t="s">
        <v>247</v>
      </c>
      <c r="C12" s="107">
        <v>0</v>
      </c>
      <c r="D12" s="107">
        <v>0</v>
      </c>
      <c r="E12" s="107">
        <v>0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0</v>
      </c>
      <c r="N12" s="107">
        <v>0</v>
      </c>
      <c r="O12" s="107">
        <v>0</v>
      </c>
      <c r="P12" s="107">
        <v>0</v>
      </c>
      <c r="Q12" s="107">
        <v>0</v>
      </c>
      <c r="R12" s="107">
        <v>0</v>
      </c>
      <c r="S12" s="107">
        <v>0</v>
      </c>
      <c r="T12" s="121">
        <v>28714</v>
      </c>
      <c r="U12" s="121">
        <v>28714</v>
      </c>
      <c r="V12" s="121">
        <v>27530</v>
      </c>
      <c r="W12" s="121">
        <v>27690</v>
      </c>
      <c r="X12" s="121">
        <v>24098</v>
      </c>
      <c r="Y12" s="121">
        <v>18016</v>
      </c>
      <c r="Z12" s="139">
        <v>18016</v>
      </c>
      <c r="AA12" s="139">
        <v>16832</v>
      </c>
      <c r="AB12" s="139">
        <v>16832</v>
      </c>
      <c r="AC12" s="139">
        <v>8516</v>
      </c>
    </row>
    <row r="13" spans="2:29" ht="12" customHeight="1" x14ac:dyDescent="0.2">
      <c r="B13" s="110" t="s">
        <v>13</v>
      </c>
      <c r="C13" s="111">
        <f t="shared" ref="C13:W13" si="1">+SUM(C4:C12)</f>
        <v>79048</v>
      </c>
      <c r="D13" s="111">
        <f t="shared" si="1"/>
        <v>77253</v>
      </c>
      <c r="E13" s="111">
        <f t="shared" si="1"/>
        <v>77253</v>
      </c>
      <c r="F13" s="111">
        <f t="shared" si="1"/>
        <v>84110</v>
      </c>
      <c r="G13" s="111">
        <f t="shared" si="1"/>
        <v>84110</v>
      </c>
      <c r="H13" s="111">
        <f t="shared" si="1"/>
        <v>84110</v>
      </c>
      <c r="I13" s="111">
        <f t="shared" si="1"/>
        <v>84110</v>
      </c>
      <c r="J13" s="111">
        <f t="shared" si="1"/>
        <v>83213</v>
      </c>
      <c r="K13" s="111">
        <f t="shared" si="1"/>
        <v>83213</v>
      </c>
      <c r="L13" s="111">
        <f t="shared" si="1"/>
        <v>83213</v>
      </c>
      <c r="M13" s="111">
        <f t="shared" si="1"/>
        <v>115378</v>
      </c>
      <c r="N13" s="111">
        <f t="shared" si="1"/>
        <v>115378</v>
      </c>
      <c r="O13" s="111">
        <f t="shared" si="1"/>
        <v>115640</v>
      </c>
      <c r="P13" s="111">
        <f t="shared" si="1"/>
        <v>115640</v>
      </c>
      <c r="Q13" s="111">
        <f t="shared" si="1"/>
        <v>115640</v>
      </c>
      <c r="R13" s="111">
        <f t="shared" si="1"/>
        <v>115640</v>
      </c>
      <c r="S13" s="111">
        <f t="shared" si="1"/>
        <v>93144</v>
      </c>
      <c r="T13" s="111">
        <f t="shared" si="1"/>
        <v>114475</v>
      </c>
      <c r="U13" s="111">
        <f t="shared" si="1"/>
        <v>114475</v>
      </c>
      <c r="V13" s="111">
        <f t="shared" si="1"/>
        <v>113291</v>
      </c>
      <c r="W13" s="111">
        <f t="shared" si="1"/>
        <v>113451</v>
      </c>
      <c r="X13" s="111">
        <f t="shared" ref="X13:Y13" si="2">+SUM(X4:X12)</f>
        <v>109859</v>
      </c>
      <c r="Y13" s="111">
        <f t="shared" si="2"/>
        <v>103777</v>
      </c>
      <c r="Z13" s="140">
        <f t="shared" ref="Z13:AA13" si="3">+SUM(Z4:Z12)</f>
        <v>83892</v>
      </c>
      <c r="AA13" s="140">
        <f t="shared" si="3"/>
        <v>82708</v>
      </c>
      <c r="AB13" s="140">
        <f t="shared" ref="AB13" si="4">+SUM(AB4:AB12)</f>
        <v>82708</v>
      </c>
      <c r="AC13" s="140">
        <f>+SUM(AC4:AC12)</f>
        <v>74392</v>
      </c>
    </row>
    <row r="15" spans="2:29" s="122" customFormat="1" ht="12" customHeight="1" x14ac:dyDescent="0.2">
      <c r="B15" s="209" t="s">
        <v>248</v>
      </c>
      <c r="C15" s="130" t="str">
        <f t="shared" ref="C15:AC15" si="5">+C$2</f>
        <v>IQ 17</v>
      </c>
      <c r="D15" s="130" t="str">
        <f t="shared" si="5"/>
        <v>IIQ 17</v>
      </c>
      <c r="E15" s="130" t="str">
        <f t="shared" si="5"/>
        <v>IIIQ 17</v>
      </c>
      <c r="F15" s="130" t="str">
        <f t="shared" si="5"/>
        <v>IVQ 17</v>
      </c>
      <c r="G15" s="130" t="str">
        <f t="shared" si="5"/>
        <v>IQ 18</v>
      </c>
      <c r="H15" s="130" t="str">
        <f t="shared" si="5"/>
        <v>IIQ 18</v>
      </c>
      <c r="I15" s="130" t="str">
        <f t="shared" si="5"/>
        <v>IIIQ 18</v>
      </c>
      <c r="J15" s="130" t="str">
        <f t="shared" si="5"/>
        <v>IVQ 18</v>
      </c>
      <c r="K15" s="130" t="str">
        <f t="shared" si="5"/>
        <v>IQ 19</v>
      </c>
      <c r="L15" s="130" t="str">
        <f t="shared" si="5"/>
        <v>IIQ 19</v>
      </c>
      <c r="M15" s="130" t="str">
        <f t="shared" si="5"/>
        <v>IIIQ 19</v>
      </c>
      <c r="N15" s="130" t="str">
        <f t="shared" si="5"/>
        <v>IVQ 19</v>
      </c>
      <c r="O15" s="130" t="str">
        <f t="shared" si="5"/>
        <v>IQ 20</v>
      </c>
      <c r="P15" s="130" t="str">
        <f t="shared" si="5"/>
        <v>IIQ 20</v>
      </c>
      <c r="Q15" s="130" t="str">
        <f t="shared" si="5"/>
        <v>IIIQ 20</v>
      </c>
      <c r="R15" s="130" t="str">
        <f t="shared" si="5"/>
        <v>IVQ 20</v>
      </c>
      <c r="S15" s="130" t="str">
        <f t="shared" si="5"/>
        <v>IQ 21</v>
      </c>
      <c r="T15" s="130" t="str">
        <f t="shared" si="5"/>
        <v>IIQ 21</v>
      </c>
      <c r="U15" s="130" t="str">
        <f t="shared" si="5"/>
        <v>IIIQ 21</v>
      </c>
      <c r="V15" s="130" t="str">
        <f t="shared" si="5"/>
        <v>IVQ 21</v>
      </c>
      <c r="W15" s="130" t="str">
        <f t="shared" si="5"/>
        <v>IQ 22</v>
      </c>
      <c r="X15" s="130" t="str">
        <f t="shared" si="5"/>
        <v>IIQ 22</v>
      </c>
      <c r="Y15" s="130" t="str">
        <f t="shared" si="5"/>
        <v>IIIQ 22</v>
      </c>
      <c r="Z15" s="130" t="str">
        <f t="shared" si="5"/>
        <v>IVQ 22</v>
      </c>
      <c r="AA15" s="130" t="str">
        <f t="shared" si="5"/>
        <v>IQ 23</v>
      </c>
      <c r="AB15" s="130" t="str">
        <f t="shared" si="5"/>
        <v>IIQ 23</v>
      </c>
      <c r="AC15" s="130" t="str">
        <f t="shared" si="5"/>
        <v>IIIQ 23</v>
      </c>
    </row>
    <row r="16" spans="2:29" ht="12" customHeight="1" x14ac:dyDescent="0.2">
      <c r="B16" s="209"/>
      <c r="C16" s="132">
        <f t="shared" ref="C16:AC16" si="6">+C$3</f>
        <v>42614</v>
      </c>
      <c r="D16" s="132">
        <f t="shared" si="6"/>
        <v>42705</v>
      </c>
      <c r="E16" s="132">
        <f t="shared" si="6"/>
        <v>42795</v>
      </c>
      <c r="F16" s="132">
        <f t="shared" si="6"/>
        <v>42887</v>
      </c>
      <c r="G16" s="132">
        <f t="shared" si="6"/>
        <v>42979</v>
      </c>
      <c r="H16" s="132">
        <f t="shared" si="6"/>
        <v>43070</v>
      </c>
      <c r="I16" s="132">
        <f t="shared" si="6"/>
        <v>43160</v>
      </c>
      <c r="J16" s="132">
        <f t="shared" si="6"/>
        <v>43252</v>
      </c>
      <c r="K16" s="132">
        <f t="shared" si="6"/>
        <v>43344</v>
      </c>
      <c r="L16" s="132">
        <f t="shared" si="6"/>
        <v>43435</v>
      </c>
      <c r="M16" s="132">
        <f t="shared" si="6"/>
        <v>43525</v>
      </c>
      <c r="N16" s="132">
        <f t="shared" si="6"/>
        <v>43617</v>
      </c>
      <c r="O16" s="132">
        <f t="shared" si="6"/>
        <v>43709</v>
      </c>
      <c r="P16" s="132">
        <f t="shared" si="6"/>
        <v>43800</v>
      </c>
      <c r="Q16" s="132">
        <f t="shared" si="6"/>
        <v>43891</v>
      </c>
      <c r="R16" s="132">
        <f t="shared" si="6"/>
        <v>43983</v>
      </c>
      <c r="S16" s="132">
        <f t="shared" si="6"/>
        <v>44075</v>
      </c>
      <c r="T16" s="132">
        <f t="shared" si="6"/>
        <v>44166</v>
      </c>
      <c r="U16" s="132">
        <f t="shared" si="6"/>
        <v>44256</v>
      </c>
      <c r="V16" s="132">
        <f t="shared" si="6"/>
        <v>44348</v>
      </c>
      <c r="W16" s="132">
        <f t="shared" si="6"/>
        <v>44440</v>
      </c>
      <c r="X16" s="132">
        <f t="shared" si="6"/>
        <v>44440</v>
      </c>
      <c r="Y16" s="132">
        <f t="shared" si="6"/>
        <v>44621</v>
      </c>
      <c r="Z16" s="132">
        <f t="shared" si="6"/>
        <v>44742</v>
      </c>
      <c r="AA16" s="132">
        <f t="shared" si="6"/>
        <v>44834</v>
      </c>
      <c r="AB16" s="132">
        <f t="shared" si="6"/>
        <v>44926</v>
      </c>
      <c r="AC16" s="132">
        <f t="shared" si="6"/>
        <v>45016</v>
      </c>
    </row>
    <row r="17" spans="2:29" ht="12" customHeight="1" x14ac:dyDescent="0.2">
      <c r="B17" s="102" t="s">
        <v>239</v>
      </c>
      <c r="C17" s="104">
        <v>27.782258613550351</v>
      </c>
      <c r="D17" s="104">
        <v>30.879067411063023</v>
      </c>
      <c r="E17" s="104">
        <v>30.941753033946618</v>
      </c>
      <c r="F17" s="104">
        <v>28.778292321774728</v>
      </c>
      <c r="G17" s="104">
        <v>28.951671602412247</v>
      </c>
      <c r="H17" s="104">
        <v>29.168353841525946</v>
      </c>
      <c r="I17" s="104">
        <v>29.328021312374577</v>
      </c>
      <c r="J17" s="123">
        <v>27.6</v>
      </c>
      <c r="K17" s="104">
        <v>29.709734187157363</v>
      </c>
      <c r="L17" s="104">
        <v>29.174393271376882</v>
      </c>
      <c r="M17" s="104">
        <v>29.2</v>
      </c>
      <c r="N17" s="104">
        <v>29.3</v>
      </c>
      <c r="O17" s="104">
        <v>29.34</v>
      </c>
      <c r="P17" s="104">
        <v>29.16</v>
      </c>
      <c r="Q17" s="104">
        <v>29.3</v>
      </c>
      <c r="R17" s="104">
        <v>27.930626503794198</v>
      </c>
      <c r="S17" s="104">
        <v>28.9</v>
      </c>
      <c r="T17" s="104">
        <v>28.7</v>
      </c>
      <c r="U17" s="124">
        <v>28.475395795016059</v>
      </c>
      <c r="V17" s="124">
        <v>27.415520153389362</v>
      </c>
      <c r="W17" s="124">
        <v>26.556958743521559</v>
      </c>
      <c r="X17" s="124">
        <v>26.504551530759276</v>
      </c>
      <c r="Y17" s="124">
        <v>25</v>
      </c>
      <c r="Z17" s="124">
        <v>0</v>
      </c>
      <c r="AA17" s="124">
        <v>0</v>
      </c>
      <c r="AB17" s="124">
        <v>0</v>
      </c>
      <c r="AC17" s="124">
        <v>0</v>
      </c>
    </row>
    <row r="18" spans="2:29" ht="12" customHeight="1" x14ac:dyDescent="0.2">
      <c r="B18" s="102" t="s">
        <v>240</v>
      </c>
      <c r="C18" s="104">
        <v>27.558276070732195</v>
      </c>
      <c r="D18" s="104">
        <v>27.670560075304238</v>
      </c>
      <c r="E18" s="104">
        <v>27.605273986418343</v>
      </c>
      <c r="F18" s="104">
        <v>25.886252941571978</v>
      </c>
      <c r="G18" s="104">
        <v>29.127697049757817</v>
      </c>
      <c r="H18" s="104">
        <v>28.995285242809992</v>
      </c>
      <c r="I18" s="104">
        <v>29.450023573785945</v>
      </c>
      <c r="J18" s="125">
        <v>21.7</v>
      </c>
      <c r="K18" s="104">
        <v>27.772346983707621</v>
      </c>
      <c r="L18" s="104">
        <v>29.808273775248676</v>
      </c>
      <c r="M18" s="104">
        <v>29.7</v>
      </c>
      <c r="N18" s="104">
        <v>29.6</v>
      </c>
      <c r="O18" s="104">
        <v>29.68</v>
      </c>
      <c r="P18" s="104">
        <v>29.77</v>
      </c>
      <c r="Q18" s="104">
        <v>29.5</v>
      </c>
      <c r="R18" s="104">
        <v>28.628743859676085</v>
      </c>
      <c r="S18" s="104">
        <v>28.6</v>
      </c>
      <c r="T18" s="108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</row>
    <row r="19" spans="2:29" ht="12" customHeight="1" x14ac:dyDescent="0.2">
      <c r="B19" s="102" t="s">
        <v>241</v>
      </c>
      <c r="C19" s="104">
        <v>25.355446162573692</v>
      </c>
      <c r="D19" s="104">
        <v>24.89827026969175</v>
      </c>
      <c r="E19" s="104">
        <v>24.898270269691757</v>
      </c>
      <c r="F19" s="104">
        <v>23.875897887482918</v>
      </c>
      <c r="G19" s="104">
        <v>23.875897887482903</v>
      </c>
      <c r="H19" s="104">
        <v>23.875897887482914</v>
      </c>
      <c r="I19" s="104">
        <v>23.8758978874829</v>
      </c>
      <c r="J19" s="125">
        <v>22.2</v>
      </c>
      <c r="K19" s="104">
        <v>23.449980994235627</v>
      </c>
      <c r="L19" s="104">
        <v>23.449980994235631</v>
      </c>
      <c r="M19" s="104">
        <v>24.5</v>
      </c>
      <c r="N19" s="104">
        <v>24.5</v>
      </c>
      <c r="O19" s="104">
        <v>24.5</v>
      </c>
      <c r="P19" s="104">
        <v>24.5</v>
      </c>
      <c r="Q19" s="104">
        <v>24.5</v>
      </c>
      <c r="R19" s="104">
        <v>23.241671020318659</v>
      </c>
      <c r="S19" s="104">
        <v>28.4</v>
      </c>
      <c r="T19" s="108">
        <v>0</v>
      </c>
      <c r="U19" s="124">
        <v>30.274921357518625</v>
      </c>
      <c r="V19" s="124">
        <v>30.003323631016531</v>
      </c>
      <c r="W19" s="124">
        <v>30.003323631016521</v>
      </c>
      <c r="X19" s="124">
        <v>24.9581188919887</v>
      </c>
      <c r="Y19" s="124">
        <v>25</v>
      </c>
      <c r="Z19" s="124">
        <v>25</v>
      </c>
      <c r="AA19" s="124">
        <v>25</v>
      </c>
      <c r="AB19" s="124">
        <v>25</v>
      </c>
      <c r="AC19" s="124">
        <v>25</v>
      </c>
    </row>
    <row r="20" spans="2:29" ht="12" customHeight="1" x14ac:dyDescent="0.2">
      <c r="B20" s="102" t="s">
        <v>242</v>
      </c>
      <c r="C20" s="104">
        <v>30.15718662581591</v>
      </c>
      <c r="D20" s="104">
        <v>30.157186625815907</v>
      </c>
      <c r="E20" s="104">
        <v>30.155074201768851</v>
      </c>
      <c r="F20" s="104">
        <v>30.209737578260292</v>
      </c>
      <c r="G20" s="104">
        <v>30.602171306780338</v>
      </c>
      <c r="H20" s="104">
        <v>30.948714533102432</v>
      </c>
      <c r="I20" s="104">
        <v>31.073398161715726</v>
      </c>
      <c r="J20" s="125">
        <v>32.5</v>
      </c>
      <c r="K20" s="104">
        <v>31.146996136938856</v>
      </c>
      <c r="L20" s="104">
        <v>31.222392433728515</v>
      </c>
      <c r="M20" s="104">
        <v>31.1</v>
      </c>
      <c r="N20" s="104">
        <v>31.2</v>
      </c>
      <c r="O20" s="104">
        <v>31.43</v>
      </c>
      <c r="P20" s="104">
        <v>31.43</v>
      </c>
      <c r="Q20" s="104">
        <v>31.4</v>
      </c>
      <c r="R20" s="104">
        <v>31.564976228209197</v>
      </c>
      <c r="S20" s="108">
        <v>0</v>
      </c>
      <c r="T20" s="108">
        <v>0</v>
      </c>
      <c r="U20" s="124">
        <v>0</v>
      </c>
      <c r="V20" s="124">
        <v>0</v>
      </c>
      <c r="W20" s="124">
        <v>0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24">
        <v>0</v>
      </c>
    </row>
    <row r="21" spans="2:29" ht="12" customHeight="1" x14ac:dyDescent="0.2">
      <c r="B21" s="102" t="s">
        <v>243</v>
      </c>
      <c r="C21" s="104">
        <v>11.9909567383551</v>
      </c>
      <c r="D21" s="104">
        <v>14.751122775709145</v>
      </c>
      <c r="E21" s="104">
        <v>14.751122775709142</v>
      </c>
      <c r="F21" s="104">
        <v>14.800690368789512</v>
      </c>
      <c r="G21" s="104">
        <v>14.960348256293351</v>
      </c>
      <c r="H21" s="104">
        <v>14.960348256293351</v>
      </c>
      <c r="I21" s="104">
        <v>14.959843009813909</v>
      </c>
      <c r="J21" s="125">
        <v>11.4</v>
      </c>
      <c r="K21" s="104">
        <v>15.395036098161098</v>
      </c>
      <c r="L21" s="104">
        <v>15.595356610981613</v>
      </c>
      <c r="M21" s="104">
        <v>15.6</v>
      </c>
      <c r="N21" s="104">
        <v>13.8</v>
      </c>
      <c r="O21" s="104">
        <v>15.49</v>
      </c>
      <c r="P21" s="104">
        <v>15.49</v>
      </c>
      <c r="Q21" s="104">
        <v>15.5</v>
      </c>
      <c r="R21" s="104">
        <v>13.999865783822479</v>
      </c>
      <c r="S21" s="104">
        <v>14</v>
      </c>
      <c r="T21" s="104">
        <v>14</v>
      </c>
      <c r="U21" s="124">
        <v>13.999865783822479</v>
      </c>
      <c r="V21" s="124">
        <v>13.999737331285864</v>
      </c>
      <c r="W21" s="124">
        <v>13.999737331285862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</row>
    <row r="22" spans="2:29" ht="12" customHeight="1" x14ac:dyDescent="0.2">
      <c r="B22" s="102" t="s">
        <v>244</v>
      </c>
      <c r="C22" s="104">
        <v>21.793392642222578</v>
      </c>
      <c r="D22" s="104">
        <v>22.862624992105296</v>
      </c>
      <c r="E22" s="104">
        <v>23.114366052851388</v>
      </c>
      <c r="F22" s="104">
        <v>23.246463393914269</v>
      </c>
      <c r="G22" s="104">
        <v>23.724593500455001</v>
      </c>
      <c r="H22" s="104">
        <v>23.866920601936894</v>
      </c>
      <c r="I22" s="104">
        <v>23.866920601936894</v>
      </c>
      <c r="J22" s="125">
        <v>24.3</v>
      </c>
      <c r="K22" s="104">
        <v>24.327526684107664</v>
      </c>
      <c r="L22" s="104">
        <v>29.328204689859536</v>
      </c>
      <c r="M22" s="104">
        <v>24.8</v>
      </c>
      <c r="N22" s="104">
        <v>25.1</v>
      </c>
      <c r="O22" s="104">
        <v>25.18</v>
      </c>
      <c r="P22" s="104">
        <v>25.4</v>
      </c>
      <c r="Q22" s="104">
        <v>25</v>
      </c>
      <c r="R22" s="104">
        <v>25.802213671428046</v>
      </c>
      <c r="S22" s="104">
        <v>25.9</v>
      </c>
      <c r="T22" s="104">
        <v>25.4</v>
      </c>
      <c r="U22" s="124">
        <v>25.437919850145793</v>
      </c>
      <c r="V22" s="124">
        <v>25.279763071475813</v>
      </c>
      <c r="W22" s="124">
        <v>24.245232833802195</v>
      </c>
      <c r="X22" s="124">
        <v>23.722353327148902</v>
      </c>
      <c r="Y22" s="124">
        <v>24.1</v>
      </c>
      <c r="Z22" s="124">
        <v>24.1</v>
      </c>
      <c r="AA22" s="124">
        <v>24.5</v>
      </c>
      <c r="AB22" s="124">
        <v>20.932231000449804</v>
      </c>
      <c r="AC22" s="219">
        <v>23.825454532917544</v>
      </c>
    </row>
    <row r="23" spans="2:29" ht="12" customHeight="1" x14ac:dyDescent="0.2">
      <c r="B23" s="102" t="s">
        <v>245</v>
      </c>
      <c r="C23" s="107">
        <v>0</v>
      </c>
      <c r="D23" s="107">
        <v>0</v>
      </c>
      <c r="E23" s="107">
        <v>0</v>
      </c>
      <c r="F23" s="107">
        <v>0</v>
      </c>
      <c r="G23" s="107">
        <v>0</v>
      </c>
      <c r="H23" s="104">
        <v>21</v>
      </c>
      <c r="I23" s="104">
        <v>21.852810192023636</v>
      </c>
      <c r="J23" s="125">
        <v>10.7</v>
      </c>
      <c r="K23" s="104">
        <v>21.852641685361107</v>
      </c>
      <c r="L23" s="104">
        <v>21.852641685361103</v>
      </c>
      <c r="M23" s="104">
        <v>22</v>
      </c>
      <c r="N23" s="104">
        <v>21.9</v>
      </c>
      <c r="O23" s="104">
        <v>21.85</v>
      </c>
      <c r="P23" s="104">
        <v>21.4</v>
      </c>
      <c r="Q23" s="104">
        <v>20.7</v>
      </c>
      <c r="R23" s="104">
        <v>20.751323230038455</v>
      </c>
      <c r="S23" s="104">
        <v>21.6</v>
      </c>
      <c r="T23" s="104">
        <v>21.2</v>
      </c>
      <c r="U23" s="124">
        <v>18.813066007251241</v>
      </c>
      <c r="V23" s="124">
        <v>18.856513425893791</v>
      </c>
      <c r="W23" s="124">
        <v>16.691371215450562</v>
      </c>
      <c r="X23" s="124">
        <v>16.764727745029646</v>
      </c>
      <c r="Y23" s="124">
        <v>18.2</v>
      </c>
      <c r="Z23" s="124">
        <v>17.3</v>
      </c>
      <c r="AA23" s="124">
        <v>16.3</v>
      </c>
      <c r="AB23" s="124">
        <v>16.219497317519334</v>
      </c>
      <c r="AC23" s="220">
        <v>14.369498721772441</v>
      </c>
    </row>
    <row r="24" spans="2:29" ht="12" customHeight="1" x14ac:dyDescent="0.2">
      <c r="B24" s="102" t="s">
        <v>246</v>
      </c>
      <c r="C24" s="107">
        <v>0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4">
        <v>14.6</v>
      </c>
      <c r="N24" s="104">
        <v>24.2</v>
      </c>
      <c r="O24" s="104">
        <v>24.21</v>
      </c>
      <c r="P24" s="104">
        <v>24.74</v>
      </c>
      <c r="Q24" s="104">
        <v>24.7</v>
      </c>
      <c r="R24" s="104">
        <v>24.735952547994131</v>
      </c>
      <c r="S24" s="104">
        <v>25</v>
      </c>
      <c r="T24" s="104">
        <v>25.6</v>
      </c>
      <c r="U24" s="124">
        <v>25.599405657262356</v>
      </c>
      <c r="V24" s="124">
        <v>25.599405657262352</v>
      </c>
      <c r="W24" s="124">
        <v>25.036013945825832</v>
      </c>
      <c r="X24" s="124">
        <v>25.352017164093329</v>
      </c>
      <c r="Y24" s="124">
        <v>25.352017164093329</v>
      </c>
      <c r="Z24" s="124">
        <v>25.352017164093329</v>
      </c>
      <c r="AA24" s="124">
        <v>25.2</v>
      </c>
      <c r="AB24" s="124">
        <v>25.490824562716071</v>
      </c>
      <c r="AC24" s="218">
        <v>25.878726647076309</v>
      </c>
    </row>
    <row r="25" spans="2:29" ht="12" customHeight="1" x14ac:dyDescent="0.2">
      <c r="B25" s="102" t="s">
        <v>247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4">
        <v>26</v>
      </c>
      <c r="U25" s="124">
        <v>26.995738011759464</v>
      </c>
      <c r="V25" s="124">
        <v>27.444256311001453</v>
      </c>
      <c r="W25" s="124">
        <v>27.237569229242478</v>
      </c>
      <c r="X25" s="124">
        <v>26.701095233021132</v>
      </c>
      <c r="Y25" s="124">
        <v>26.8</v>
      </c>
      <c r="Z25" s="124">
        <v>27</v>
      </c>
      <c r="AA25" s="124">
        <v>29.4</v>
      </c>
      <c r="AB25" s="124">
        <v>29.663072218512234</v>
      </c>
      <c r="AC25" s="218">
        <v>30.145152192036328</v>
      </c>
    </row>
    <row r="26" spans="2:29" ht="12" customHeight="1" x14ac:dyDescent="0.2">
      <c r="B26" s="110" t="s">
        <v>249</v>
      </c>
      <c r="C26" s="126">
        <v>24.940281078058813</v>
      </c>
      <c r="D26" s="126">
        <v>25.528286498479989</v>
      </c>
      <c r="E26" s="126">
        <v>25.398484799769427</v>
      </c>
      <c r="F26" s="126">
        <v>25.437034204847205</v>
      </c>
      <c r="G26" s="126">
        <v>26.292927765039313</v>
      </c>
      <c r="H26" s="126">
        <v>25.670307286425952</v>
      </c>
      <c r="I26" s="126">
        <v>26.480283795409527</v>
      </c>
      <c r="J26" s="127">
        <v>26.1</v>
      </c>
      <c r="K26" s="127">
        <v>25.7</v>
      </c>
      <c r="L26" s="127">
        <v>26.96</v>
      </c>
      <c r="M26" s="127">
        <v>23.9</v>
      </c>
      <c r="N26" s="127">
        <v>26.4</v>
      </c>
      <c r="O26" s="127">
        <v>26.63</v>
      </c>
      <c r="P26" s="127">
        <v>26.9</v>
      </c>
      <c r="Q26" s="127">
        <v>26.6</v>
      </c>
      <c r="R26" s="127">
        <v>26.6</v>
      </c>
      <c r="S26" s="127">
        <v>26</v>
      </c>
      <c r="T26" s="127">
        <v>25.7</v>
      </c>
      <c r="U26" s="128">
        <v>25.4</v>
      </c>
      <c r="V26" s="128">
        <v>25.7</v>
      </c>
      <c r="W26" s="128">
        <v>25.058830579756599</v>
      </c>
      <c r="X26" s="128">
        <v>24.9</v>
      </c>
      <c r="Y26" s="128">
        <v>24.6</v>
      </c>
      <c r="Z26" s="128">
        <v>24.5</v>
      </c>
      <c r="AA26" s="128">
        <v>25</v>
      </c>
      <c r="AB26" s="128">
        <v>24.838227165132224</v>
      </c>
      <c r="AC26" s="221">
        <v>25.594432492534686</v>
      </c>
    </row>
    <row r="28" spans="2:29" ht="12" customHeight="1" x14ac:dyDescent="0.2">
      <c r="B28" s="209" t="s">
        <v>250</v>
      </c>
      <c r="C28" s="130" t="str">
        <f t="shared" ref="C28:AC28" si="7">+C$2</f>
        <v>IQ 17</v>
      </c>
      <c r="D28" s="130" t="str">
        <f t="shared" si="7"/>
        <v>IIQ 17</v>
      </c>
      <c r="E28" s="130" t="str">
        <f t="shared" si="7"/>
        <v>IIIQ 17</v>
      </c>
      <c r="F28" s="130" t="str">
        <f t="shared" si="7"/>
        <v>IVQ 17</v>
      </c>
      <c r="G28" s="130" t="str">
        <f t="shared" si="7"/>
        <v>IQ 18</v>
      </c>
      <c r="H28" s="130" t="str">
        <f t="shared" si="7"/>
        <v>IIQ 18</v>
      </c>
      <c r="I28" s="130" t="str">
        <f t="shared" si="7"/>
        <v>IIIQ 18</v>
      </c>
      <c r="J28" s="130" t="str">
        <f t="shared" si="7"/>
        <v>IVQ 18</v>
      </c>
      <c r="K28" s="130" t="str">
        <f t="shared" si="7"/>
        <v>IQ 19</v>
      </c>
      <c r="L28" s="130" t="str">
        <f t="shared" si="7"/>
        <v>IIQ 19</v>
      </c>
      <c r="M28" s="130" t="str">
        <f t="shared" si="7"/>
        <v>IIIQ 19</v>
      </c>
      <c r="N28" s="130" t="str">
        <f t="shared" si="7"/>
        <v>IVQ 19</v>
      </c>
      <c r="O28" s="130" t="str">
        <f t="shared" si="7"/>
        <v>IQ 20</v>
      </c>
      <c r="P28" s="130" t="str">
        <f t="shared" si="7"/>
        <v>IIQ 20</v>
      </c>
      <c r="Q28" s="130" t="str">
        <f t="shared" si="7"/>
        <v>IIIQ 20</v>
      </c>
      <c r="R28" s="130" t="str">
        <f t="shared" si="7"/>
        <v>IVQ 20</v>
      </c>
      <c r="S28" s="130" t="str">
        <f t="shared" si="7"/>
        <v>IQ 21</v>
      </c>
      <c r="T28" s="130" t="str">
        <f t="shared" si="7"/>
        <v>IIQ 21</v>
      </c>
      <c r="U28" s="130" t="str">
        <f t="shared" si="7"/>
        <v>IIIQ 21</v>
      </c>
      <c r="V28" s="130" t="str">
        <f t="shared" si="7"/>
        <v>IVQ 21</v>
      </c>
      <c r="W28" s="130" t="str">
        <f t="shared" si="7"/>
        <v>IQ 22</v>
      </c>
      <c r="X28" s="130" t="str">
        <f t="shared" si="7"/>
        <v>IIQ 22</v>
      </c>
      <c r="Y28" s="130" t="str">
        <f t="shared" si="7"/>
        <v>IIIQ 22</v>
      </c>
      <c r="Z28" s="130" t="str">
        <f t="shared" si="7"/>
        <v>IVQ 22</v>
      </c>
      <c r="AA28" s="130" t="str">
        <f t="shared" si="7"/>
        <v>IQ 23</v>
      </c>
      <c r="AB28" s="130" t="str">
        <f t="shared" si="7"/>
        <v>IIQ 23</v>
      </c>
      <c r="AC28" s="130" t="str">
        <f t="shared" si="7"/>
        <v>IIIQ 23</v>
      </c>
    </row>
    <row r="29" spans="2:29" ht="12" customHeight="1" x14ac:dyDescent="0.2">
      <c r="B29" s="209"/>
      <c r="C29" s="132">
        <f t="shared" ref="C29:AC29" si="8">+C$3</f>
        <v>42614</v>
      </c>
      <c r="D29" s="132">
        <f t="shared" si="8"/>
        <v>42705</v>
      </c>
      <c r="E29" s="132">
        <f t="shared" si="8"/>
        <v>42795</v>
      </c>
      <c r="F29" s="132">
        <f t="shared" si="8"/>
        <v>42887</v>
      </c>
      <c r="G29" s="132">
        <f t="shared" si="8"/>
        <v>42979</v>
      </c>
      <c r="H29" s="132">
        <f t="shared" si="8"/>
        <v>43070</v>
      </c>
      <c r="I29" s="132">
        <f t="shared" si="8"/>
        <v>43160</v>
      </c>
      <c r="J29" s="132">
        <f t="shared" si="8"/>
        <v>43252</v>
      </c>
      <c r="K29" s="132">
        <f t="shared" si="8"/>
        <v>43344</v>
      </c>
      <c r="L29" s="132">
        <f t="shared" si="8"/>
        <v>43435</v>
      </c>
      <c r="M29" s="132">
        <f t="shared" si="8"/>
        <v>43525</v>
      </c>
      <c r="N29" s="132">
        <f t="shared" si="8"/>
        <v>43617</v>
      </c>
      <c r="O29" s="132">
        <f t="shared" si="8"/>
        <v>43709</v>
      </c>
      <c r="P29" s="132">
        <f t="shared" si="8"/>
        <v>43800</v>
      </c>
      <c r="Q29" s="132">
        <f t="shared" si="8"/>
        <v>43891</v>
      </c>
      <c r="R29" s="132">
        <f t="shared" si="8"/>
        <v>43983</v>
      </c>
      <c r="S29" s="132">
        <f t="shared" si="8"/>
        <v>44075</v>
      </c>
      <c r="T29" s="132">
        <f t="shared" si="8"/>
        <v>44166</v>
      </c>
      <c r="U29" s="132">
        <f t="shared" si="8"/>
        <v>44256</v>
      </c>
      <c r="V29" s="132">
        <f t="shared" si="8"/>
        <v>44348</v>
      </c>
      <c r="W29" s="132">
        <f t="shared" si="8"/>
        <v>44440</v>
      </c>
      <c r="X29" s="132">
        <f t="shared" si="8"/>
        <v>44440</v>
      </c>
      <c r="Y29" s="132">
        <f t="shared" si="8"/>
        <v>44621</v>
      </c>
      <c r="Z29" s="132">
        <f t="shared" si="8"/>
        <v>44742</v>
      </c>
      <c r="AA29" s="132">
        <f t="shared" si="8"/>
        <v>44834</v>
      </c>
      <c r="AB29" s="132">
        <f t="shared" si="8"/>
        <v>44926</v>
      </c>
      <c r="AC29" s="132">
        <f t="shared" si="8"/>
        <v>45016</v>
      </c>
    </row>
    <row r="30" spans="2:29" ht="12" customHeight="1" x14ac:dyDescent="0.2">
      <c r="B30" s="102" t="s">
        <v>239</v>
      </c>
      <c r="C30" s="115">
        <v>1</v>
      </c>
      <c r="D30" s="115">
        <v>1</v>
      </c>
      <c r="E30" s="115">
        <v>1</v>
      </c>
      <c r="F30" s="115">
        <v>0.95199999999999996</v>
      </c>
      <c r="G30" s="115">
        <v>0.95199999999999996</v>
      </c>
      <c r="H30" s="115">
        <v>0.94</v>
      </c>
      <c r="I30" s="129">
        <v>0.94</v>
      </c>
      <c r="J30" s="116">
        <v>0.98399999999999999</v>
      </c>
      <c r="K30" s="116">
        <v>0.98399999999999999</v>
      </c>
      <c r="L30" s="116">
        <v>0.90300000000000002</v>
      </c>
      <c r="M30" s="116">
        <v>0.90300000000000002</v>
      </c>
      <c r="N30" s="116">
        <v>0.95199999999999996</v>
      </c>
      <c r="O30" s="116">
        <v>0.92600000000000005</v>
      </c>
      <c r="P30" s="116">
        <v>0.92600000000000005</v>
      </c>
      <c r="Q30" s="116">
        <v>0.86899999999999999</v>
      </c>
      <c r="R30" s="116">
        <v>0.86949000138799759</v>
      </c>
      <c r="S30" s="116">
        <v>0.86949000138799759</v>
      </c>
      <c r="T30" s="116">
        <v>0.76600000000000001</v>
      </c>
      <c r="U30" s="116">
        <v>0.76610630452668271</v>
      </c>
      <c r="V30" s="116">
        <v>0.66935281089638499</v>
      </c>
      <c r="W30" s="116">
        <v>0.60907499009291532</v>
      </c>
      <c r="X30" s="116">
        <v>0.60907499009291532</v>
      </c>
      <c r="Y30" s="116">
        <v>0.5123214964626176</v>
      </c>
      <c r="Z30" s="117">
        <v>0</v>
      </c>
      <c r="AA30" s="117">
        <v>0</v>
      </c>
      <c r="AB30" s="117">
        <v>0</v>
      </c>
      <c r="AC30" s="117">
        <v>0</v>
      </c>
    </row>
    <row r="31" spans="2:29" ht="12" customHeight="1" x14ac:dyDescent="0.2">
      <c r="B31" s="102" t="s">
        <v>240</v>
      </c>
      <c r="C31" s="115">
        <v>1</v>
      </c>
      <c r="D31" s="115">
        <v>1</v>
      </c>
      <c r="E31" s="115">
        <v>1</v>
      </c>
      <c r="F31" s="115">
        <v>1</v>
      </c>
      <c r="G31" s="115">
        <v>1</v>
      </c>
      <c r="H31" s="115">
        <v>0.86</v>
      </c>
      <c r="I31" s="129">
        <v>0.86</v>
      </c>
      <c r="J31" s="116">
        <v>0.85599999999999998</v>
      </c>
      <c r="K31" s="116">
        <v>0.91600000000000004</v>
      </c>
      <c r="L31" s="116">
        <v>1</v>
      </c>
      <c r="M31" s="116">
        <v>0.97099999999999997</v>
      </c>
      <c r="N31" s="116">
        <v>0.93500000000000005</v>
      </c>
      <c r="O31" s="116">
        <v>0.93500000000000005</v>
      </c>
      <c r="P31" s="116">
        <v>0.96399999999999997</v>
      </c>
      <c r="Q31" s="116">
        <v>0.96399999999999997</v>
      </c>
      <c r="R31" s="116">
        <v>0.96414396232761523</v>
      </c>
      <c r="S31" s="116">
        <v>0.85561424895029126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17">
        <v>0</v>
      </c>
      <c r="AA31" s="117">
        <v>0</v>
      </c>
      <c r="AB31" s="117">
        <v>0</v>
      </c>
      <c r="AC31" s="117">
        <v>0</v>
      </c>
    </row>
    <row r="32" spans="2:29" ht="12" customHeight="1" x14ac:dyDescent="0.2">
      <c r="B32" s="102" t="s">
        <v>241</v>
      </c>
      <c r="C32" s="115">
        <v>1</v>
      </c>
      <c r="D32" s="115">
        <v>1</v>
      </c>
      <c r="E32" s="115">
        <v>1</v>
      </c>
      <c r="F32" s="115">
        <v>1</v>
      </c>
      <c r="G32" s="115">
        <v>1</v>
      </c>
      <c r="H32" s="115">
        <v>1</v>
      </c>
      <c r="I32" s="129">
        <v>1</v>
      </c>
      <c r="J32" s="116">
        <v>1</v>
      </c>
      <c r="K32" s="116">
        <v>1</v>
      </c>
      <c r="L32" s="116">
        <v>1</v>
      </c>
      <c r="M32" s="116">
        <v>1</v>
      </c>
      <c r="N32" s="116">
        <v>1</v>
      </c>
      <c r="O32" s="116">
        <v>1</v>
      </c>
      <c r="P32" s="116">
        <v>1</v>
      </c>
      <c r="Q32" s="116">
        <v>1</v>
      </c>
      <c r="R32" s="116">
        <v>1</v>
      </c>
      <c r="S32" s="116">
        <v>1</v>
      </c>
      <c r="T32" s="116">
        <v>1</v>
      </c>
      <c r="U32" s="116">
        <v>1</v>
      </c>
      <c r="V32" s="116">
        <v>1</v>
      </c>
      <c r="W32" s="116">
        <v>1</v>
      </c>
      <c r="X32" s="116">
        <v>1</v>
      </c>
      <c r="Y32" s="116">
        <v>1</v>
      </c>
      <c r="Z32" s="115">
        <v>1</v>
      </c>
      <c r="AA32" s="115">
        <v>1</v>
      </c>
      <c r="AB32" s="115">
        <v>1</v>
      </c>
      <c r="AC32" s="115">
        <v>1</v>
      </c>
    </row>
    <row r="33" spans="2:29" ht="12" customHeight="1" x14ac:dyDescent="0.2">
      <c r="B33" s="102" t="s">
        <v>242</v>
      </c>
      <c r="C33" s="115">
        <v>1</v>
      </c>
      <c r="D33" s="115">
        <v>1</v>
      </c>
      <c r="E33" s="115">
        <v>1</v>
      </c>
      <c r="F33" s="115">
        <v>1</v>
      </c>
      <c r="G33" s="115">
        <v>1</v>
      </c>
      <c r="H33" s="115">
        <v>1</v>
      </c>
      <c r="I33" s="129">
        <v>1</v>
      </c>
      <c r="J33" s="116">
        <v>1</v>
      </c>
      <c r="K33" s="116">
        <v>1</v>
      </c>
      <c r="L33" s="116">
        <v>1</v>
      </c>
      <c r="M33" s="116">
        <v>1</v>
      </c>
      <c r="N33" s="116">
        <v>1</v>
      </c>
      <c r="O33" s="116">
        <v>1</v>
      </c>
      <c r="P33" s="116">
        <v>1</v>
      </c>
      <c r="Q33" s="116">
        <v>0.92500000000000004</v>
      </c>
      <c r="R33" s="116">
        <v>0.92460370321033702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17">
        <v>0</v>
      </c>
      <c r="AA33" s="117">
        <v>0</v>
      </c>
      <c r="AB33" s="117">
        <v>0</v>
      </c>
      <c r="AC33" s="117">
        <v>0</v>
      </c>
    </row>
    <row r="34" spans="2:29" ht="12" customHeight="1" x14ac:dyDescent="0.2">
      <c r="B34" s="102" t="s">
        <v>243</v>
      </c>
      <c r="C34" s="115">
        <v>1</v>
      </c>
      <c r="D34" s="115">
        <v>1</v>
      </c>
      <c r="E34" s="115">
        <v>1</v>
      </c>
      <c r="F34" s="115">
        <v>0.86299999999999999</v>
      </c>
      <c r="G34" s="115">
        <v>0.86299999999999999</v>
      </c>
      <c r="H34" s="115">
        <v>0.86</v>
      </c>
      <c r="I34" s="129">
        <v>0.86</v>
      </c>
      <c r="J34" s="116">
        <v>0.86199999999999999</v>
      </c>
      <c r="K34" s="116">
        <v>0.86199999999999999</v>
      </c>
      <c r="L34" s="116">
        <v>0.86199999999999999</v>
      </c>
      <c r="M34" s="116">
        <v>0.86199999999999999</v>
      </c>
      <c r="N34" s="116">
        <v>0.44600000000000001</v>
      </c>
      <c r="O34" s="116">
        <v>0.312</v>
      </c>
      <c r="P34" s="116">
        <v>0.312</v>
      </c>
      <c r="Q34" s="116">
        <v>0.312</v>
      </c>
      <c r="R34" s="116">
        <v>0.31193670414631103</v>
      </c>
      <c r="S34" s="116">
        <v>0.31193670414631103</v>
      </c>
      <c r="T34" s="116">
        <v>0.31193670414631103</v>
      </c>
      <c r="U34" s="116">
        <v>0.31193670414631103</v>
      </c>
      <c r="V34" s="116">
        <v>0.17267326594498508</v>
      </c>
      <c r="W34" s="116">
        <v>0.17267326594498508</v>
      </c>
      <c r="X34" s="116">
        <v>0</v>
      </c>
      <c r="Y34" s="116">
        <v>0</v>
      </c>
      <c r="Z34" s="117">
        <v>0</v>
      </c>
      <c r="AA34" s="117">
        <v>0</v>
      </c>
      <c r="AB34" s="117">
        <v>0</v>
      </c>
      <c r="AC34" s="117">
        <v>0</v>
      </c>
    </row>
    <row r="35" spans="2:29" ht="12" customHeight="1" x14ac:dyDescent="0.2">
      <c r="B35" s="102" t="s">
        <v>244</v>
      </c>
      <c r="C35" s="115">
        <v>1</v>
      </c>
      <c r="D35" s="115">
        <v>1</v>
      </c>
      <c r="E35" s="115">
        <v>1</v>
      </c>
      <c r="F35" s="115">
        <v>1</v>
      </c>
      <c r="G35" s="115">
        <v>1</v>
      </c>
      <c r="H35" s="115">
        <v>1</v>
      </c>
      <c r="I35" s="129">
        <v>1</v>
      </c>
      <c r="J35" s="116">
        <v>1</v>
      </c>
      <c r="K35" s="116">
        <v>1</v>
      </c>
      <c r="L35" s="116">
        <v>0.78100000000000003</v>
      </c>
      <c r="M35" s="116">
        <v>0.92300000000000004</v>
      </c>
      <c r="N35" s="116">
        <v>1</v>
      </c>
      <c r="O35" s="116">
        <v>1</v>
      </c>
      <c r="P35" s="116">
        <v>1</v>
      </c>
      <c r="Q35" s="116">
        <v>0.92600000000000005</v>
      </c>
      <c r="R35" s="116">
        <v>0.84866359299430416</v>
      </c>
      <c r="S35" s="116">
        <v>0.84866359299430416</v>
      </c>
      <c r="T35" s="116">
        <v>0.77100000000000002</v>
      </c>
      <c r="U35" s="116">
        <v>0.84866359299430416</v>
      </c>
      <c r="V35" s="116">
        <v>0.84866359299430416</v>
      </c>
      <c r="W35" s="116">
        <v>0.84866359299430416</v>
      </c>
      <c r="X35" s="116">
        <v>0.84866359299430416</v>
      </c>
      <c r="Y35" s="116">
        <v>0.92611355389882855</v>
      </c>
      <c r="Z35" s="115">
        <v>0.92611355389882855</v>
      </c>
      <c r="AA35" s="115">
        <v>0.78500000000000003</v>
      </c>
      <c r="AB35" s="115">
        <v>0.78512343762648196</v>
      </c>
      <c r="AC35" s="187" t="s">
        <v>342</v>
      </c>
    </row>
    <row r="36" spans="2:29" ht="12" customHeight="1" x14ac:dyDescent="0.2">
      <c r="B36" s="102" t="s">
        <v>245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15">
        <v>0.24</v>
      </c>
      <c r="I36" s="129">
        <v>0.68</v>
      </c>
      <c r="J36" s="116">
        <v>0.69799999999999995</v>
      </c>
      <c r="K36" s="116">
        <v>0.69799999999999995</v>
      </c>
      <c r="L36" s="116">
        <v>0.69799999999999995</v>
      </c>
      <c r="M36" s="116">
        <v>0.69799999999999995</v>
      </c>
      <c r="N36" s="116">
        <v>0.45700000000000002</v>
      </c>
      <c r="O36" s="116">
        <v>0.67600000000000005</v>
      </c>
      <c r="P36" s="116">
        <v>0.70799999999999996</v>
      </c>
      <c r="Q36" s="116">
        <v>0.84599999999999997</v>
      </c>
      <c r="R36" s="116">
        <v>0.82685919640952643</v>
      </c>
      <c r="S36" s="116">
        <v>0.85799999999999998</v>
      </c>
      <c r="T36" s="116">
        <v>0.93100000000000005</v>
      </c>
      <c r="U36" s="116">
        <v>0.82708974698007665</v>
      </c>
      <c r="V36" s="116">
        <v>0.93125028066201299</v>
      </c>
      <c r="W36" s="116">
        <v>0.75088252610780404</v>
      </c>
      <c r="X36" s="116">
        <v>0.75088252610780404</v>
      </c>
      <c r="Y36" s="116">
        <v>0.75088252610780404</v>
      </c>
      <c r="Z36" s="115">
        <v>0.81399999999999995</v>
      </c>
      <c r="AA36" s="115">
        <v>0.60599999999999998</v>
      </c>
      <c r="AB36" s="115">
        <v>0.47640006685992836</v>
      </c>
      <c r="AC36" s="187" t="s">
        <v>344</v>
      </c>
    </row>
    <row r="37" spans="2:29" ht="12" customHeight="1" x14ac:dyDescent="0.2">
      <c r="B37" s="102" t="s">
        <v>246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16">
        <v>0.97499999999999998</v>
      </c>
      <c r="N37" s="116">
        <v>0.97499999999999998</v>
      </c>
      <c r="O37" s="116">
        <v>0.97499999999999998</v>
      </c>
      <c r="P37" s="116">
        <v>0.97499999999999998</v>
      </c>
      <c r="Q37" s="116">
        <v>0.97499999999999998</v>
      </c>
      <c r="R37" s="116">
        <v>0.97466820004351473</v>
      </c>
      <c r="S37" s="116">
        <v>0.97466820004351473</v>
      </c>
      <c r="T37" s="116">
        <v>0.84699999999999998</v>
      </c>
      <c r="U37" s="116">
        <v>0.84720106921953187</v>
      </c>
      <c r="V37" s="116">
        <v>0.84720106921953187</v>
      </c>
      <c r="W37" s="116">
        <v>0.8112703198334007</v>
      </c>
      <c r="X37" s="116">
        <v>0.89833089857955428</v>
      </c>
      <c r="Y37" s="116">
        <v>0.89833089857955428</v>
      </c>
      <c r="Z37" s="115">
        <v>0.92200000000000004</v>
      </c>
      <c r="AA37" s="115">
        <v>0.90500000000000003</v>
      </c>
      <c r="AB37" s="115">
        <v>0.93886595369900883</v>
      </c>
      <c r="AC37" s="187" t="s">
        <v>343</v>
      </c>
    </row>
    <row r="38" spans="2:29" ht="12" customHeight="1" x14ac:dyDescent="0.2">
      <c r="B38" s="102" t="s">
        <v>247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16">
        <v>0.751</v>
      </c>
      <c r="U38" s="116">
        <v>0.76889266553947577</v>
      </c>
      <c r="V38" s="116">
        <v>0.80197115300790989</v>
      </c>
      <c r="W38" s="116">
        <v>0.84589010300067413</v>
      </c>
      <c r="X38" s="116">
        <v>0.65492064401036254</v>
      </c>
      <c r="Y38" s="116">
        <v>0.57575158787734815</v>
      </c>
      <c r="Z38" s="115">
        <v>0.67100000000000004</v>
      </c>
      <c r="AA38" s="115">
        <v>0.64800000000000002</v>
      </c>
      <c r="AB38" s="115">
        <v>0.64817048246885656</v>
      </c>
      <c r="AC38" s="187">
        <v>1</v>
      </c>
    </row>
    <row r="39" spans="2:29" s="115" customFormat="1" ht="12" customHeight="1" x14ac:dyDescent="0.2">
      <c r="B39" s="120" t="s">
        <v>13</v>
      </c>
      <c r="C39" s="120">
        <v>1</v>
      </c>
      <c r="D39" s="120">
        <v>1</v>
      </c>
      <c r="E39" s="120">
        <v>1</v>
      </c>
      <c r="F39" s="120">
        <v>0.96699999999999997</v>
      </c>
      <c r="G39" s="120">
        <v>0.96699999999999997</v>
      </c>
      <c r="H39" s="120">
        <v>0.93600000000000005</v>
      </c>
      <c r="I39" s="120">
        <v>0.91</v>
      </c>
      <c r="J39" s="120">
        <v>0.92300000000000004</v>
      </c>
      <c r="K39" s="120">
        <v>0.93400000000000005</v>
      </c>
      <c r="L39" s="120">
        <v>0.9</v>
      </c>
      <c r="M39" s="120">
        <v>0.93</v>
      </c>
      <c r="N39" s="120">
        <v>0.88300000000000001</v>
      </c>
      <c r="O39" s="120">
        <v>0.88100000000000001</v>
      </c>
      <c r="P39" s="120">
        <v>0.88700000000000001</v>
      </c>
      <c r="Q39" s="120">
        <v>0.87</v>
      </c>
      <c r="R39" s="120">
        <v>0.8611794657156594</v>
      </c>
      <c r="S39" s="120">
        <v>0.83672592974319338</v>
      </c>
      <c r="T39" s="120">
        <v>0.75800000000000001</v>
      </c>
      <c r="U39" s="120">
        <v>0.76256536361651017</v>
      </c>
      <c r="V39" s="120">
        <v>0.74683487655683156</v>
      </c>
      <c r="W39" s="120">
        <v>0.72374389845618803</v>
      </c>
      <c r="X39" s="120">
        <v>0.68600000000000005</v>
      </c>
      <c r="Y39" s="120">
        <v>0.66365061622517507</v>
      </c>
      <c r="Z39" s="120">
        <v>0.73299999999999998</v>
      </c>
      <c r="AA39" s="120">
        <v>0.68500000000000005</v>
      </c>
      <c r="AB39" s="120">
        <v>0.68602558795229251</v>
      </c>
      <c r="AC39" s="120">
        <v>0.68400000000000005</v>
      </c>
    </row>
    <row r="40" spans="2:29" ht="12" customHeight="1" x14ac:dyDescent="0.2">
      <c r="C40" s="116"/>
      <c r="D40" s="116"/>
      <c r="E40" s="116"/>
      <c r="F40" s="116"/>
      <c r="G40" s="116"/>
      <c r="H40" s="116"/>
      <c r="I40" s="116"/>
    </row>
    <row r="42" spans="2:29" ht="12" customHeight="1" x14ac:dyDescent="0.2">
      <c r="D42" s="113"/>
      <c r="F42" s="113"/>
    </row>
  </sheetData>
  <dataConsolidate/>
  <mergeCells count="3">
    <mergeCell ref="B2:B3"/>
    <mergeCell ref="B15:B16"/>
    <mergeCell ref="B28:B29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D53"/>
  <sheetViews>
    <sheetView showGridLines="0" topLeftCell="A21" workbookViewId="0">
      <selection activeCell="C52" sqref="C52"/>
    </sheetView>
  </sheetViews>
  <sheetFormatPr baseColWidth="10" defaultRowHeight="15" x14ac:dyDescent="0.25"/>
  <cols>
    <col min="1" max="1" width="3.7109375" customWidth="1"/>
    <col min="2" max="2" width="55" style="48" bestFit="1" customWidth="1"/>
    <col min="3" max="4" width="10.85546875" style="142"/>
  </cols>
  <sheetData>
    <row r="2" spans="2:4" ht="27.75" customHeight="1" x14ac:dyDescent="0.25">
      <c r="B2" s="211" t="s">
        <v>345</v>
      </c>
      <c r="C2" s="211"/>
      <c r="D2" s="211"/>
    </row>
    <row r="3" spans="2:4" x14ac:dyDescent="0.25">
      <c r="B3" s="212"/>
      <c r="C3" s="212"/>
      <c r="D3" s="212"/>
    </row>
    <row r="4" spans="2:4" x14ac:dyDescent="0.25">
      <c r="B4" s="11"/>
      <c r="C4" s="11"/>
      <c r="D4" s="11"/>
    </row>
    <row r="5" spans="2:4" x14ac:dyDescent="0.25">
      <c r="B5" s="35" t="s">
        <v>83</v>
      </c>
      <c r="C5" s="137" t="s">
        <v>346</v>
      </c>
      <c r="D5" s="137" t="s">
        <v>267</v>
      </c>
    </row>
    <row r="6" spans="2:4" x14ac:dyDescent="0.25">
      <c r="B6" s="27" t="s">
        <v>16</v>
      </c>
      <c r="C6" s="141"/>
      <c r="D6" s="141"/>
    </row>
    <row r="7" spans="2:4" x14ac:dyDescent="0.25">
      <c r="B7" s="27" t="s">
        <v>17</v>
      </c>
      <c r="C7" s="87"/>
      <c r="D7" s="87"/>
    </row>
    <row r="8" spans="2:4" x14ac:dyDescent="0.25">
      <c r="B8" s="14" t="s">
        <v>18</v>
      </c>
      <c r="C8" s="178">
        <v>462019</v>
      </c>
      <c r="D8" s="72">
        <v>510809</v>
      </c>
    </row>
    <row r="9" spans="2:4" x14ac:dyDescent="0.25">
      <c r="B9" s="14" t="s">
        <v>19</v>
      </c>
      <c r="C9" s="178">
        <v>8175</v>
      </c>
      <c r="D9" s="72">
        <v>13916</v>
      </c>
    </row>
    <row r="10" spans="2:4" x14ac:dyDescent="0.25">
      <c r="B10" s="14" t="s">
        <v>20</v>
      </c>
      <c r="C10" s="178">
        <v>5316</v>
      </c>
      <c r="D10" s="72">
        <v>5296</v>
      </c>
    </row>
    <row r="11" spans="2:4" x14ac:dyDescent="0.25">
      <c r="B11" s="14" t="s">
        <v>21</v>
      </c>
      <c r="C11" s="178">
        <v>6107</v>
      </c>
      <c r="D11" s="72">
        <v>5885</v>
      </c>
    </row>
    <row r="12" spans="2:4" x14ac:dyDescent="0.25">
      <c r="B12" s="14" t="s">
        <v>164</v>
      </c>
      <c r="C12" s="178">
        <v>2431</v>
      </c>
      <c r="D12" s="72">
        <v>2163</v>
      </c>
    </row>
    <row r="13" spans="2:4" x14ac:dyDescent="0.25">
      <c r="B13" s="14" t="s">
        <v>22</v>
      </c>
      <c r="C13" s="178">
        <v>29220</v>
      </c>
      <c r="D13" s="72">
        <v>28099</v>
      </c>
    </row>
    <row r="14" spans="2:4" x14ac:dyDescent="0.25">
      <c r="B14" s="14" t="s">
        <v>23</v>
      </c>
      <c r="C14" s="176">
        <v>259</v>
      </c>
      <c r="D14" s="29">
        <v>132</v>
      </c>
    </row>
    <row r="15" spans="2:4" x14ac:dyDescent="0.25">
      <c r="B15" s="14" t="s">
        <v>24</v>
      </c>
      <c r="C15" s="176">
        <v>14</v>
      </c>
      <c r="D15" s="29">
        <v>42</v>
      </c>
    </row>
    <row r="16" spans="2:4" x14ac:dyDescent="0.25">
      <c r="B16" s="14" t="s">
        <v>25</v>
      </c>
      <c r="C16" s="178">
        <v>2813</v>
      </c>
      <c r="D16" s="72">
        <v>7552</v>
      </c>
    </row>
    <row r="17" spans="2:4" ht="15.75" thickBot="1" x14ac:dyDescent="0.3">
      <c r="B17" s="32" t="s">
        <v>26</v>
      </c>
      <c r="C17" s="178">
        <v>1382</v>
      </c>
      <c r="D17" s="72">
        <v>1493</v>
      </c>
    </row>
    <row r="18" spans="2:4" ht="15.75" thickBot="1" x14ac:dyDescent="0.3">
      <c r="B18" s="19" t="s">
        <v>28</v>
      </c>
      <c r="C18" s="74">
        <f>SUM(C8:C17)</f>
        <v>517736</v>
      </c>
      <c r="D18" s="74">
        <f>SUM(D8:D17)</f>
        <v>575387</v>
      </c>
    </row>
    <row r="19" spans="2:4" x14ac:dyDescent="0.25">
      <c r="B19" s="27" t="s">
        <v>29</v>
      </c>
      <c r="C19" s="141"/>
      <c r="D19" s="188"/>
    </row>
    <row r="20" spans="2:4" x14ac:dyDescent="0.25">
      <c r="B20" s="11" t="s">
        <v>20</v>
      </c>
      <c r="C20" s="176">
        <v>103</v>
      </c>
      <c r="D20" s="29">
        <v>336</v>
      </c>
    </row>
    <row r="21" spans="2:4" x14ac:dyDescent="0.25">
      <c r="B21" s="11" t="s">
        <v>30</v>
      </c>
      <c r="C21" s="176">
        <v>246</v>
      </c>
      <c r="D21" s="29">
        <v>218</v>
      </c>
    </row>
    <row r="22" spans="2:4" x14ac:dyDescent="0.25">
      <c r="B22" s="11" t="s">
        <v>302</v>
      </c>
      <c r="C22" s="176">
        <v>626</v>
      </c>
      <c r="D22" s="29">
        <v>94</v>
      </c>
    </row>
    <row r="23" spans="2:4" x14ac:dyDescent="0.25">
      <c r="B23" s="11" t="s">
        <v>25</v>
      </c>
      <c r="C23" s="178">
        <v>22640</v>
      </c>
      <c r="D23" s="72">
        <v>18864</v>
      </c>
    </row>
    <row r="24" spans="2:4" x14ac:dyDescent="0.25">
      <c r="B24" s="11" t="s">
        <v>26</v>
      </c>
      <c r="C24" s="178">
        <v>25196</v>
      </c>
      <c r="D24" s="72">
        <v>32116</v>
      </c>
    </row>
    <row r="25" spans="2:4" x14ac:dyDescent="0.25">
      <c r="B25" s="11" t="s">
        <v>27</v>
      </c>
      <c r="C25" s="176" t="s">
        <v>15</v>
      </c>
      <c r="D25" s="176" t="s">
        <v>15</v>
      </c>
    </row>
    <row r="26" spans="2:4" ht="15.75" thickBot="1" x14ac:dyDescent="0.3">
      <c r="B26" s="32" t="s">
        <v>31</v>
      </c>
      <c r="C26" s="178">
        <v>14986</v>
      </c>
      <c r="D26" s="189">
        <v>22251</v>
      </c>
    </row>
    <row r="27" spans="2:4" ht="15.75" thickBot="1" x14ac:dyDescent="0.3">
      <c r="B27" s="19" t="s">
        <v>32</v>
      </c>
      <c r="C27" s="74">
        <f>SUM(C20:C26)</f>
        <v>63797</v>
      </c>
      <c r="D27" s="74">
        <f>SUM(D20:D26)</f>
        <v>73879</v>
      </c>
    </row>
    <row r="28" spans="2:4" ht="15.75" thickBot="1" x14ac:dyDescent="0.3">
      <c r="B28" s="83" t="s">
        <v>33</v>
      </c>
      <c r="C28" s="76">
        <f>+C18+C27</f>
        <v>581533</v>
      </c>
      <c r="D28" s="76">
        <f>+D18+D27</f>
        <v>649266</v>
      </c>
    </row>
    <row r="29" spans="2:4" ht="15.75" thickTop="1" x14ac:dyDescent="0.25">
      <c r="B29" s="27" t="s">
        <v>34</v>
      </c>
      <c r="C29" s="141"/>
      <c r="D29" s="188"/>
    </row>
    <row r="30" spans="2:4" ht="22.5" x14ac:dyDescent="0.25">
      <c r="B30" s="14" t="s">
        <v>35</v>
      </c>
      <c r="C30" s="178">
        <v>297754</v>
      </c>
      <c r="D30" s="72">
        <v>276663</v>
      </c>
    </row>
    <row r="31" spans="2:4" ht="15.75" thickBot="1" x14ac:dyDescent="0.3">
      <c r="B31" s="32" t="s">
        <v>36</v>
      </c>
      <c r="C31" s="179">
        <v>18407</v>
      </c>
      <c r="D31" s="189">
        <v>18938</v>
      </c>
    </row>
    <row r="32" spans="2:4" ht="15.75" thickBot="1" x14ac:dyDescent="0.3">
      <c r="B32" s="83" t="s">
        <v>37</v>
      </c>
      <c r="C32" s="76">
        <f>SUM(C30:C31)</f>
        <v>316161</v>
      </c>
      <c r="D32" s="76">
        <f>SUM(D30:D31)</f>
        <v>295601</v>
      </c>
    </row>
    <row r="33" spans="2:4" ht="15.75" thickTop="1" x14ac:dyDescent="0.25">
      <c r="B33" s="27" t="s">
        <v>38</v>
      </c>
      <c r="C33" s="141"/>
      <c r="D33" s="188"/>
    </row>
    <row r="34" spans="2:4" x14ac:dyDescent="0.25">
      <c r="B34" s="27" t="s">
        <v>39</v>
      </c>
      <c r="C34" s="141"/>
      <c r="D34" s="188"/>
    </row>
    <row r="35" spans="2:4" x14ac:dyDescent="0.25">
      <c r="B35" s="14" t="s">
        <v>40</v>
      </c>
      <c r="C35" s="72">
        <v>55242</v>
      </c>
      <c r="D35" s="72">
        <v>22732</v>
      </c>
    </row>
    <row r="36" spans="2:4" x14ac:dyDescent="0.25">
      <c r="B36" s="14" t="s">
        <v>41</v>
      </c>
      <c r="C36" s="72">
        <v>2133</v>
      </c>
      <c r="D36" s="72">
        <v>1999</v>
      </c>
    </row>
    <row r="37" spans="2:4" x14ac:dyDescent="0.25">
      <c r="B37" s="14" t="s">
        <v>42</v>
      </c>
      <c r="C37" s="72">
        <v>152337</v>
      </c>
      <c r="D37" s="72">
        <v>171707</v>
      </c>
    </row>
    <row r="38" spans="2:4" x14ac:dyDescent="0.25">
      <c r="B38" s="14" t="s">
        <v>43</v>
      </c>
      <c r="C38" s="72">
        <v>6623</v>
      </c>
      <c r="D38" s="72">
        <v>6195</v>
      </c>
    </row>
    <row r="39" spans="2:4" x14ac:dyDescent="0.25">
      <c r="B39" s="14" t="s">
        <v>44</v>
      </c>
      <c r="C39" s="72">
        <v>4352</v>
      </c>
      <c r="D39" s="29">
        <v>341</v>
      </c>
    </row>
    <row r="40" spans="2:4" ht="15.75" thickBot="1" x14ac:dyDescent="0.3">
      <c r="B40" s="32" t="s">
        <v>45</v>
      </c>
      <c r="C40" s="29">
        <v>90</v>
      </c>
      <c r="D40" s="29">
        <v>162</v>
      </c>
    </row>
    <row r="41" spans="2:4" ht="15.75" thickBot="1" x14ac:dyDescent="0.3">
      <c r="B41" s="19" t="s">
        <v>46</v>
      </c>
      <c r="C41" s="74">
        <f>SUM(C35:C40)</f>
        <v>220777</v>
      </c>
      <c r="D41" s="74">
        <f>SUM(D35:D40)</f>
        <v>203136</v>
      </c>
    </row>
    <row r="42" spans="2:4" x14ac:dyDescent="0.25">
      <c r="B42" s="27" t="s">
        <v>47</v>
      </c>
      <c r="C42" s="141"/>
      <c r="D42" s="188"/>
    </row>
    <row r="43" spans="2:4" x14ac:dyDescent="0.25">
      <c r="B43" s="14" t="s">
        <v>43</v>
      </c>
      <c r="C43" s="72">
        <v>27855</v>
      </c>
      <c r="D43" s="72">
        <v>107427</v>
      </c>
    </row>
    <row r="44" spans="2:4" x14ac:dyDescent="0.25">
      <c r="B44" s="14" t="s">
        <v>40</v>
      </c>
      <c r="C44" s="29">
        <v>314</v>
      </c>
      <c r="D44" s="29">
        <v>139</v>
      </c>
    </row>
    <row r="45" spans="2:4" x14ac:dyDescent="0.25">
      <c r="B45" s="14" t="s">
        <v>41</v>
      </c>
      <c r="C45" s="72">
        <v>13428</v>
      </c>
      <c r="D45" s="72">
        <v>14846</v>
      </c>
    </row>
    <row r="46" spans="2:4" x14ac:dyDescent="0.25">
      <c r="B46" s="14" t="s">
        <v>44</v>
      </c>
      <c r="C46" s="72">
        <v>715</v>
      </c>
      <c r="D46" s="72">
        <v>26330</v>
      </c>
    </row>
    <row r="47" spans="2:4" x14ac:dyDescent="0.25">
      <c r="B47" s="14" t="s">
        <v>45</v>
      </c>
      <c r="C47" s="29">
        <v>676</v>
      </c>
      <c r="D47" s="29">
        <v>345</v>
      </c>
    </row>
    <row r="48" spans="2:4" x14ac:dyDescent="0.25">
      <c r="B48" s="14" t="s">
        <v>48</v>
      </c>
      <c r="C48" s="29">
        <v>8</v>
      </c>
      <c r="D48" s="29">
        <v>28</v>
      </c>
    </row>
    <row r="49" spans="2:4" ht="15.75" thickBot="1" x14ac:dyDescent="0.3">
      <c r="B49" s="32" t="s">
        <v>27</v>
      </c>
      <c r="C49" s="189">
        <v>1599</v>
      </c>
      <c r="D49" s="30">
        <v>1414</v>
      </c>
    </row>
    <row r="50" spans="2:4" ht="15.75" thickBot="1" x14ac:dyDescent="0.3">
      <c r="B50" s="19" t="s">
        <v>49</v>
      </c>
      <c r="C50" s="75">
        <f>SUM(C43:C49)</f>
        <v>44595</v>
      </c>
      <c r="D50" s="75">
        <f>SUM(D43:D49)</f>
        <v>150529</v>
      </c>
    </row>
    <row r="51" spans="2:4" ht="15.75" thickBot="1" x14ac:dyDescent="0.3">
      <c r="B51" s="19" t="s">
        <v>50</v>
      </c>
      <c r="C51" s="75">
        <f>+C41+C50</f>
        <v>265372</v>
      </c>
      <c r="D51" s="75">
        <f>+D41+D50</f>
        <v>353665</v>
      </c>
    </row>
    <row r="52" spans="2:4" ht="15.75" thickBot="1" x14ac:dyDescent="0.3">
      <c r="B52" s="83" t="s">
        <v>51</v>
      </c>
      <c r="C52" s="76">
        <f>+C32+C51</f>
        <v>581533</v>
      </c>
      <c r="D52" s="76">
        <f>+D32+D51</f>
        <v>649266</v>
      </c>
    </row>
    <row r="53" spans="2:4" ht="15.75" thickTop="1" x14ac:dyDescent="0.25"/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G45"/>
  <sheetViews>
    <sheetView showGridLines="0" zoomScale="90" zoomScaleNormal="90" workbookViewId="0">
      <selection activeCell="G29" sqref="G29"/>
    </sheetView>
  </sheetViews>
  <sheetFormatPr baseColWidth="10" defaultRowHeight="15" x14ac:dyDescent="0.25"/>
  <cols>
    <col min="1" max="1" width="3.7109375" customWidth="1"/>
    <col min="2" max="2" width="64.85546875" style="48" bestFit="1" customWidth="1"/>
    <col min="3" max="4" width="11.42578125" customWidth="1"/>
    <col min="5" max="5" width="3" customWidth="1"/>
  </cols>
  <sheetData>
    <row r="2" spans="2:7" ht="27.75" customHeight="1" x14ac:dyDescent="0.25">
      <c r="B2" s="211" t="s">
        <v>347</v>
      </c>
      <c r="C2" s="211"/>
      <c r="D2" s="211"/>
      <c r="E2" s="211"/>
      <c r="F2" s="211"/>
      <c r="G2" s="211"/>
    </row>
    <row r="3" spans="2:7" x14ac:dyDescent="0.25">
      <c r="B3" s="213"/>
      <c r="C3" s="213"/>
      <c r="D3" s="213"/>
      <c r="E3" s="82"/>
      <c r="F3" s="82"/>
      <c r="G3" s="82"/>
    </row>
    <row r="4" spans="2:7" x14ac:dyDescent="0.25">
      <c r="B4" s="11"/>
      <c r="C4" s="214" t="s">
        <v>348</v>
      </c>
      <c r="D4" s="214"/>
      <c r="E4" s="11"/>
      <c r="F4" s="214" t="s">
        <v>303</v>
      </c>
      <c r="G4" s="214"/>
    </row>
    <row r="5" spans="2:7" x14ac:dyDescent="0.25">
      <c r="B5" s="35" t="s">
        <v>83</v>
      </c>
      <c r="C5" s="137" t="s">
        <v>349</v>
      </c>
      <c r="D5" s="137" t="s">
        <v>346</v>
      </c>
      <c r="E5" s="137"/>
      <c r="F5" s="137" t="s">
        <v>349</v>
      </c>
      <c r="G5" s="137" t="s">
        <v>346</v>
      </c>
    </row>
    <row r="6" spans="2:7" x14ac:dyDescent="0.25">
      <c r="B6" s="11" t="s">
        <v>52</v>
      </c>
      <c r="C6" s="72">
        <v>53876</v>
      </c>
      <c r="D6" s="72">
        <v>39759</v>
      </c>
      <c r="E6" s="177"/>
      <c r="F6" s="72">
        <v>16273</v>
      </c>
      <c r="G6" s="72">
        <v>13554</v>
      </c>
    </row>
    <row r="7" spans="2:7" ht="15.75" thickBot="1" x14ac:dyDescent="0.3">
      <c r="B7" s="57" t="s">
        <v>53</v>
      </c>
      <c r="C7" s="189">
        <v>-18456</v>
      </c>
      <c r="D7" s="189">
        <v>-15239</v>
      </c>
      <c r="E7" s="177"/>
      <c r="F7" s="189">
        <v>-5700</v>
      </c>
      <c r="G7" s="189">
        <v>-5242</v>
      </c>
    </row>
    <row r="8" spans="2:7" ht="15.75" thickBot="1" x14ac:dyDescent="0.3">
      <c r="B8" s="56" t="s">
        <v>54</v>
      </c>
      <c r="C8" s="75">
        <f>SUM(C6:C7)</f>
        <v>35420</v>
      </c>
      <c r="D8" s="75">
        <f>SUM(D6:D7)</f>
        <v>24520</v>
      </c>
      <c r="E8" s="180"/>
      <c r="F8" s="75">
        <f>SUM(F6:F7)</f>
        <v>10573</v>
      </c>
      <c r="G8" s="75">
        <f>SUM(G6:G7)</f>
        <v>8312</v>
      </c>
    </row>
    <row r="9" spans="2:7" x14ac:dyDescent="0.25">
      <c r="B9" s="11" t="s">
        <v>304</v>
      </c>
      <c r="C9" s="72">
        <v>-34909</v>
      </c>
      <c r="D9" s="72">
        <v>-22666</v>
      </c>
      <c r="E9" s="177"/>
      <c r="F9" s="72">
        <v>1039</v>
      </c>
      <c r="G9" s="72">
        <v>-75901</v>
      </c>
    </row>
    <row r="10" spans="2:7" x14ac:dyDescent="0.25">
      <c r="B10" s="11" t="s">
        <v>55</v>
      </c>
      <c r="C10" s="72">
        <v>-7438</v>
      </c>
      <c r="D10" s="72">
        <v>-6363</v>
      </c>
      <c r="E10" s="177"/>
      <c r="F10" s="72">
        <v>-2632</v>
      </c>
      <c r="G10" s="72">
        <v>-1872</v>
      </c>
    </row>
    <row r="11" spans="2:7" x14ac:dyDescent="0.25">
      <c r="B11" s="11" t="s">
        <v>56</v>
      </c>
      <c r="C11" s="72">
        <v>-2917</v>
      </c>
      <c r="D11" s="72">
        <v>-2755</v>
      </c>
      <c r="E11" s="177"/>
      <c r="F11" s="72">
        <v>-1342</v>
      </c>
      <c r="G11" s="29">
        <v>-763</v>
      </c>
    </row>
    <row r="12" spans="2:7" ht="15.75" thickBot="1" x14ac:dyDescent="0.3">
      <c r="B12" s="57" t="s">
        <v>57</v>
      </c>
      <c r="C12" s="189">
        <v>-4764</v>
      </c>
      <c r="D12" s="30">
        <v>-153</v>
      </c>
      <c r="E12" s="177"/>
      <c r="F12" s="189">
        <v>-1038</v>
      </c>
      <c r="G12" s="30">
        <v>-57</v>
      </c>
    </row>
    <row r="13" spans="2:7" ht="15.75" thickBot="1" x14ac:dyDescent="0.3">
      <c r="B13" s="56" t="s">
        <v>305</v>
      </c>
      <c r="C13" s="75">
        <f>SUM(C8:C12)</f>
        <v>-14608</v>
      </c>
      <c r="D13" s="75">
        <f>SUM(D8:D12)</f>
        <v>-7417</v>
      </c>
      <c r="E13" s="180"/>
      <c r="F13" s="75">
        <f>SUM(F8:F12)</f>
        <v>6600</v>
      </c>
      <c r="G13" s="75">
        <f>SUM(G8:G12)</f>
        <v>-70281</v>
      </c>
    </row>
    <row r="14" spans="2:7" ht="15.75" thickBot="1" x14ac:dyDescent="0.3">
      <c r="B14" s="93" t="s">
        <v>187</v>
      </c>
      <c r="C14" s="189">
        <v>1380</v>
      </c>
      <c r="D14" s="189">
        <v>-1539</v>
      </c>
      <c r="E14" s="177"/>
      <c r="F14" s="30">
        <v>-224</v>
      </c>
      <c r="G14" s="189">
        <v>-1254</v>
      </c>
    </row>
    <row r="15" spans="2:7" ht="15.75" thickBot="1" x14ac:dyDescent="0.3">
      <c r="B15" s="56" t="s">
        <v>306</v>
      </c>
      <c r="C15" s="75">
        <f>+C13+C14</f>
        <v>-13228</v>
      </c>
      <c r="D15" s="75">
        <f t="shared" ref="D15:G15" si="0">+D13+D14</f>
        <v>-8956</v>
      </c>
      <c r="E15" s="75"/>
      <c r="F15" s="75">
        <f t="shared" si="0"/>
        <v>6376</v>
      </c>
      <c r="G15" s="75">
        <f t="shared" si="0"/>
        <v>-71535</v>
      </c>
    </row>
    <row r="16" spans="2:7" x14ac:dyDescent="0.25">
      <c r="B16" s="11" t="s">
        <v>59</v>
      </c>
      <c r="C16" s="29">
        <v>498</v>
      </c>
      <c r="D16" s="29">
        <v>590</v>
      </c>
      <c r="E16" s="177"/>
      <c r="F16" s="29">
        <v>171</v>
      </c>
      <c r="G16" s="29">
        <v>216</v>
      </c>
    </row>
    <row r="17" spans="2:7" x14ac:dyDescent="0.25">
      <c r="B17" s="11" t="s">
        <v>60</v>
      </c>
      <c r="C17" s="72">
        <v>-10014</v>
      </c>
      <c r="D17" s="72">
        <v>-12993</v>
      </c>
      <c r="E17" s="177"/>
      <c r="F17" s="72">
        <v>-3716</v>
      </c>
      <c r="G17" s="72">
        <v>-3847</v>
      </c>
    </row>
    <row r="18" spans="2:7" x14ac:dyDescent="0.25">
      <c r="B18" s="11" t="s">
        <v>61</v>
      </c>
      <c r="C18" s="72">
        <v>8127</v>
      </c>
      <c r="D18" s="72">
        <v>30098</v>
      </c>
      <c r="E18" s="177"/>
      <c r="F18" s="72">
        <v>5029</v>
      </c>
      <c r="G18" s="72">
        <v>11943</v>
      </c>
    </row>
    <row r="19" spans="2:7" ht="15.75" thickBot="1" x14ac:dyDescent="0.3">
      <c r="B19" s="57" t="s">
        <v>62</v>
      </c>
      <c r="C19" s="189">
        <v>10946</v>
      </c>
      <c r="D19" s="189">
        <v>2464</v>
      </c>
      <c r="E19" s="177"/>
      <c r="F19" s="30">
        <v>458</v>
      </c>
      <c r="G19" s="189">
        <v>1445</v>
      </c>
    </row>
    <row r="20" spans="2:7" ht="15.75" thickBot="1" x14ac:dyDescent="0.3">
      <c r="B20" s="56" t="s">
        <v>63</v>
      </c>
      <c r="C20" s="75">
        <f>SUM(C16:C19)</f>
        <v>9557</v>
      </c>
      <c r="D20" s="75">
        <f t="shared" ref="D20:G20" si="1">SUM(D16:D19)</f>
        <v>20159</v>
      </c>
      <c r="E20" s="180"/>
      <c r="F20" s="75">
        <f t="shared" si="1"/>
        <v>1942</v>
      </c>
      <c r="G20" s="75">
        <f t="shared" si="1"/>
        <v>9757</v>
      </c>
    </row>
    <row r="21" spans="2:7" ht="15.75" thickBot="1" x14ac:dyDescent="0.3">
      <c r="B21" s="56" t="s">
        <v>252</v>
      </c>
      <c r="C21" s="75">
        <f>+C15+C20</f>
        <v>-3671</v>
      </c>
      <c r="D21" s="75">
        <f t="shared" ref="D21:G21" si="2">+D15+D20</f>
        <v>11203</v>
      </c>
      <c r="E21" s="180"/>
      <c r="F21" s="75">
        <f t="shared" si="2"/>
        <v>8318</v>
      </c>
      <c r="G21" s="75">
        <f t="shared" si="2"/>
        <v>-61778</v>
      </c>
    </row>
    <row r="22" spans="2:7" ht="15.75" thickBot="1" x14ac:dyDescent="0.3">
      <c r="B22" s="93" t="s">
        <v>131</v>
      </c>
      <c r="C22" s="189">
        <v>35439</v>
      </c>
      <c r="D22" s="189">
        <v>12298</v>
      </c>
      <c r="E22" s="177"/>
      <c r="F22" s="189">
        <v>4660</v>
      </c>
      <c r="G22" s="189">
        <v>24765</v>
      </c>
    </row>
    <row r="23" spans="2:7" ht="15.75" thickBot="1" x14ac:dyDescent="0.3">
      <c r="B23" s="56" t="s">
        <v>307</v>
      </c>
      <c r="C23" s="75">
        <f>+C21+C22</f>
        <v>31768</v>
      </c>
      <c r="D23" s="75">
        <f>+D21+D22</f>
        <v>23501</v>
      </c>
      <c r="E23" s="180"/>
      <c r="F23" s="75">
        <f>+F21+F22</f>
        <v>12978</v>
      </c>
      <c r="G23" s="75">
        <f>+G21+G22</f>
        <v>-37013</v>
      </c>
    </row>
    <row r="24" spans="2:7" x14ac:dyDescent="0.25">
      <c r="B24" s="91" t="s">
        <v>64</v>
      </c>
      <c r="C24" s="188"/>
      <c r="D24" s="188"/>
      <c r="E24" s="87"/>
      <c r="F24" s="188"/>
      <c r="G24" s="188"/>
    </row>
    <row r="25" spans="2:7" x14ac:dyDescent="0.25">
      <c r="B25" s="92" t="s">
        <v>65</v>
      </c>
      <c r="C25" s="188"/>
      <c r="D25" s="188"/>
      <c r="E25" s="87"/>
      <c r="F25" s="188"/>
      <c r="G25" s="188"/>
    </row>
    <row r="26" spans="2:7" x14ac:dyDescent="0.25">
      <c r="B26" s="181" t="s">
        <v>66</v>
      </c>
      <c r="C26" s="29">
        <v>-862</v>
      </c>
      <c r="D26" s="72">
        <v>-1397</v>
      </c>
      <c r="E26" s="177"/>
      <c r="F26" s="29">
        <v>-381</v>
      </c>
      <c r="G26" s="29">
        <v>-368</v>
      </c>
    </row>
    <row r="27" spans="2:7" ht="15.75" thickBot="1" x14ac:dyDescent="0.3">
      <c r="B27" s="98" t="s">
        <v>308</v>
      </c>
      <c r="C27" s="29">
        <v>-213</v>
      </c>
      <c r="D27" s="29" t="s">
        <v>15</v>
      </c>
      <c r="E27" s="177"/>
      <c r="F27" s="29" t="s">
        <v>15</v>
      </c>
      <c r="G27" s="29" t="s">
        <v>15</v>
      </c>
    </row>
    <row r="28" spans="2:7" ht="15.75" thickBot="1" x14ac:dyDescent="0.3">
      <c r="B28" s="56" t="s">
        <v>309</v>
      </c>
      <c r="C28" s="74">
        <f>SUM(C26:C27)</f>
        <v>-1075</v>
      </c>
      <c r="D28" s="74">
        <f t="shared" ref="D28:G28" si="3">SUM(D26:D27)</f>
        <v>-1397</v>
      </c>
      <c r="E28" s="180"/>
      <c r="F28" s="74">
        <f t="shared" si="3"/>
        <v>-381</v>
      </c>
      <c r="G28" s="74">
        <f t="shared" si="3"/>
        <v>-368</v>
      </c>
    </row>
    <row r="29" spans="2:7" ht="15.75" thickBot="1" x14ac:dyDescent="0.3">
      <c r="B29" s="217" t="s">
        <v>188</v>
      </c>
      <c r="C29" s="76">
        <f>+C23+C28</f>
        <v>30693</v>
      </c>
      <c r="D29" s="76">
        <f t="shared" ref="D29:G29" si="4">+D23+D28</f>
        <v>22104</v>
      </c>
      <c r="E29" s="180"/>
      <c r="F29" s="76">
        <f t="shared" si="4"/>
        <v>12597</v>
      </c>
      <c r="G29" s="76">
        <f t="shared" si="4"/>
        <v>-37381</v>
      </c>
    </row>
    <row r="30" spans="2:7" ht="15.75" thickTop="1" x14ac:dyDescent="0.25">
      <c r="B30" s="87"/>
      <c r="C30" s="188"/>
      <c r="D30" s="188"/>
      <c r="E30" s="87"/>
      <c r="F30" s="188"/>
      <c r="G30" s="188"/>
    </row>
    <row r="31" spans="2:7" x14ac:dyDescent="0.25">
      <c r="B31" s="86" t="s">
        <v>253</v>
      </c>
      <c r="C31" s="188"/>
      <c r="D31" s="188"/>
      <c r="E31" s="11"/>
      <c r="F31" s="188"/>
      <c r="G31" s="188"/>
    </row>
    <row r="32" spans="2:7" x14ac:dyDescent="0.25">
      <c r="B32" s="11" t="s">
        <v>67</v>
      </c>
      <c r="C32" s="72">
        <v>30768</v>
      </c>
      <c r="D32" s="72">
        <v>25476</v>
      </c>
      <c r="E32" s="177"/>
      <c r="F32" s="72">
        <v>12399</v>
      </c>
      <c r="G32" s="72">
        <v>-35518</v>
      </c>
    </row>
    <row r="33" spans="2:7" x14ac:dyDescent="0.25">
      <c r="B33" s="11" t="s">
        <v>36</v>
      </c>
      <c r="C33" s="29">
        <v>1000</v>
      </c>
      <c r="D33" s="72">
        <v>-1975</v>
      </c>
      <c r="E33" s="177"/>
      <c r="F33" s="29">
        <v>579</v>
      </c>
      <c r="G33" s="72">
        <v>-1495</v>
      </c>
    </row>
    <row r="34" spans="2:7" x14ac:dyDescent="0.25">
      <c r="B34" s="87"/>
      <c r="C34" s="188"/>
      <c r="D34" s="188"/>
      <c r="E34" s="177"/>
      <c r="F34" s="188"/>
      <c r="G34" s="188"/>
    </row>
    <row r="35" spans="2:7" x14ac:dyDescent="0.25">
      <c r="B35" s="86" t="s">
        <v>254</v>
      </c>
      <c r="C35" s="188"/>
      <c r="D35" s="188"/>
      <c r="E35" s="177"/>
      <c r="F35" s="188"/>
      <c r="G35" s="188"/>
    </row>
    <row r="36" spans="2:7" x14ac:dyDescent="0.25">
      <c r="B36" s="11" t="s">
        <v>67</v>
      </c>
      <c r="C36" s="72">
        <v>29689</v>
      </c>
      <c r="D36" s="72">
        <v>24091</v>
      </c>
      <c r="E36" s="177"/>
      <c r="F36" s="72">
        <v>12017</v>
      </c>
      <c r="G36" s="72">
        <v>-35905</v>
      </c>
    </row>
    <row r="37" spans="2:7" x14ac:dyDescent="0.25">
      <c r="B37" s="11" t="s">
        <v>36</v>
      </c>
      <c r="C37" s="72">
        <v>1004</v>
      </c>
      <c r="D37" s="72">
        <v>-1987</v>
      </c>
      <c r="E37" s="177"/>
      <c r="F37" s="29">
        <v>578</v>
      </c>
      <c r="G37" s="72">
        <v>-1479</v>
      </c>
    </row>
    <row r="38" spans="2:7" x14ac:dyDescent="0.25">
      <c r="B38" s="87"/>
      <c r="C38" s="188"/>
      <c r="D38" s="188"/>
      <c r="E38" s="177"/>
      <c r="F38" s="188"/>
      <c r="G38" s="188"/>
    </row>
    <row r="39" spans="2:7" x14ac:dyDescent="0.25">
      <c r="B39" s="86" t="s">
        <v>255</v>
      </c>
      <c r="C39" s="188"/>
      <c r="D39" s="188"/>
      <c r="E39" s="177"/>
      <c r="F39" s="188"/>
      <c r="G39" s="188"/>
    </row>
    <row r="40" spans="2:7" x14ac:dyDescent="0.25">
      <c r="B40" s="11" t="s">
        <v>68</v>
      </c>
      <c r="C40" s="29" t="s">
        <v>350</v>
      </c>
      <c r="D40" s="29" t="s">
        <v>351</v>
      </c>
      <c r="E40" s="177"/>
      <c r="F40" s="29" t="s">
        <v>352</v>
      </c>
      <c r="G40" s="29" t="s">
        <v>353</v>
      </c>
    </row>
    <row r="41" spans="2:7" x14ac:dyDescent="0.25">
      <c r="B41" s="11" t="s">
        <v>69</v>
      </c>
      <c r="C41" s="29" t="s">
        <v>354</v>
      </c>
      <c r="D41" s="29" t="s">
        <v>355</v>
      </c>
      <c r="E41" s="177"/>
      <c r="F41" s="29" t="s">
        <v>356</v>
      </c>
      <c r="G41" s="29" t="s">
        <v>353</v>
      </c>
    </row>
    <row r="42" spans="2:7" x14ac:dyDescent="0.25">
      <c r="B42" s="87"/>
      <c r="C42" s="177"/>
      <c r="D42" s="177"/>
      <c r="E42" s="177"/>
      <c r="F42" s="177"/>
      <c r="G42" s="177"/>
    </row>
    <row r="43" spans="2:7" x14ac:dyDescent="0.25">
      <c r="B43" s="86"/>
      <c r="C43" s="177"/>
      <c r="D43" s="177"/>
      <c r="E43" s="177"/>
      <c r="F43" s="177"/>
      <c r="G43" s="177"/>
    </row>
    <row r="44" spans="2:7" x14ac:dyDescent="0.25">
      <c r="B44" s="11"/>
      <c r="C44" s="176"/>
      <c r="D44" s="176"/>
      <c r="E44" s="176"/>
      <c r="F44" s="176"/>
      <c r="G44" s="176"/>
    </row>
    <row r="45" spans="2:7" x14ac:dyDescent="0.25">
      <c r="B45" s="11"/>
      <c r="C45" s="176"/>
      <c r="D45" s="176"/>
      <c r="E45" s="176"/>
      <c r="F45" s="176"/>
      <c r="G45" s="176"/>
    </row>
  </sheetData>
  <mergeCells count="4">
    <mergeCell ref="B2:G2"/>
    <mergeCell ref="B3:D3"/>
    <mergeCell ref="C4:D4"/>
    <mergeCell ref="F4:G4"/>
  </mergeCells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F20:G20 C20:D2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E87"/>
  <sheetViews>
    <sheetView showGridLines="0" topLeftCell="A15" workbookViewId="0">
      <selection activeCell="D43" sqref="D43"/>
    </sheetView>
  </sheetViews>
  <sheetFormatPr baseColWidth="10" defaultRowHeight="15" x14ac:dyDescent="0.25"/>
  <cols>
    <col min="1" max="1" width="3.7109375" customWidth="1"/>
    <col min="2" max="2" width="60.28515625" style="48" bestFit="1" customWidth="1"/>
    <col min="3" max="4" width="10.85546875" style="142"/>
  </cols>
  <sheetData>
    <row r="2" spans="2:4" ht="28.5" customHeight="1" x14ac:dyDescent="0.25">
      <c r="B2" s="211" t="s">
        <v>357</v>
      </c>
      <c r="C2" s="211"/>
      <c r="D2" s="211"/>
    </row>
    <row r="3" spans="2:4" x14ac:dyDescent="0.25">
      <c r="B3" s="213"/>
      <c r="C3" s="213"/>
      <c r="D3" s="213"/>
    </row>
    <row r="4" spans="2:4" x14ac:dyDescent="0.25">
      <c r="B4" s="82"/>
      <c r="C4" s="143"/>
      <c r="D4" s="143"/>
    </row>
    <row r="5" spans="2:4" x14ac:dyDescent="0.25">
      <c r="B5" s="35" t="s">
        <v>163</v>
      </c>
      <c r="C5" s="137" t="s">
        <v>349</v>
      </c>
      <c r="D5" s="137" t="s">
        <v>346</v>
      </c>
    </row>
    <row r="6" spans="2:4" x14ac:dyDescent="0.25">
      <c r="B6" s="27" t="s">
        <v>70</v>
      </c>
      <c r="C6" s="141"/>
      <c r="D6" s="141"/>
    </row>
    <row r="7" spans="2:4" x14ac:dyDescent="0.25">
      <c r="B7" s="14" t="s">
        <v>310</v>
      </c>
      <c r="C7" s="72">
        <v>21880</v>
      </c>
      <c r="D7" s="72">
        <v>14893</v>
      </c>
    </row>
    <row r="8" spans="2:4" ht="15.75" thickBot="1" x14ac:dyDescent="0.3">
      <c r="B8" s="32" t="s">
        <v>311</v>
      </c>
      <c r="C8" s="189">
        <v>-1578</v>
      </c>
      <c r="D8" s="30">
        <v>-427</v>
      </c>
    </row>
    <row r="9" spans="2:4" ht="15.75" thickBot="1" x14ac:dyDescent="0.3">
      <c r="B9" s="19" t="s">
        <v>71</v>
      </c>
      <c r="C9" s="75">
        <f>+C7+C8</f>
        <v>20302</v>
      </c>
      <c r="D9" s="75">
        <f>+D7+D8</f>
        <v>14466</v>
      </c>
    </row>
    <row r="10" spans="2:4" x14ac:dyDescent="0.25">
      <c r="B10" s="27" t="s">
        <v>72</v>
      </c>
      <c r="C10" s="141"/>
      <c r="D10" s="141"/>
    </row>
    <row r="11" spans="2:4" x14ac:dyDescent="0.25">
      <c r="B11" s="14" t="s">
        <v>73</v>
      </c>
      <c r="C11" s="29">
        <v>-20</v>
      </c>
      <c r="D11" s="29">
        <v>-282</v>
      </c>
    </row>
    <row r="12" spans="2:4" x14ac:dyDescent="0.25">
      <c r="B12" s="14" t="s">
        <v>160</v>
      </c>
      <c r="C12" s="72">
        <v>-2096</v>
      </c>
      <c r="D12" s="72">
        <v>-4631</v>
      </c>
    </row>
    <row r="13" spans="2:4" x14ac:dyDescent="0.25">
      <c r="B13" s="14" t="s">
        <v>358</v>
      </c>
      <c r="C13" s="72">
        <v>-1690</v>
      </c>
      <c r="D13" s="72">
        <v>-4574</v>
      </c>
    </row>
    <row r="14" spans="2:4" x14ac:dyDescent="0.25">
      <c r="B14" s="14" t="s">
        <v>168</v>
      </c>
      <c r="C14" s="72">
        <v>18271</v>
      </c>
      <c r="D14" s="72">
        <v>23406</v>
      </c>
    </row>
    <row r="15" spans="2:4" x14ac:dyDescent="0.25">
      <c r="B15" s="14" t="s">
        <v>169</v>
      </c>
      <c r="C15" s="29">
        <v>-385</v>
      </c>
      <c r="D15" s="29">
        <v>-284</v>
      </c>
    </row>
    <row r="16" spans="2:4" x14ac:dyDescent="0.25">
      <c r="B16" s="14" t="s">
        <v>312</v>
      </c>
      <c r="C16" s="72">
        <v>2212</v>
      </c>
      <c r="D16" s="29" t="s">
        <v>15</v>
      </c>
    </row>
    <row r="17" spans="2:4" x14ac:dyDescent="0.25">
      <c r="B17" s="14" t="s">
        <v>170</v>
      </c>
      <c r="C17" s="29">
        <v>-70</v>
      </c>
      <c r="D17" s="29">
        <v>-43</v>
      </c>
    </row>
    <row r="18" spans="2:4" x14ac:dyDescent="0.25">
      <c r="B18" s="14" t="s">
        <v>256</v>
      </c>
      <c r="C18" s="29">
        <v>258</v>
      </c>
      <c r="D18" s="72">
        <v>6245</v>
      </c>
    </row>
    <row r="19" spans="2:4" x14ac:dyDescent="0.25">
      <c r="B19" s="14" t="s">
        <v>257</v>
      </c>
      <c r="C19" s="29">
        <v>1</v>
      </c>
      <c r="D19" s="29">
        <v>789</v>
      </c>
    </row>
    <row r="20" spans="2:4" x14ac:dyDescent="0.25">
      <c r="B20" s="11" t="s">
        <v>291</v>
      </c>
      <c r="C20" s="29">
        <v>14</v>
      </c>
      <c r="D20" s="29">
        <v>-123</v>
      </c>
    </row>
    <row r="21" spans="2:4" x14ac:dyDescent="0.25">
      <c r="B21" s="14" t="s">
        <v>74</v>
      </c>
      <c r="C21" s="72">
        <v>-14743</v>
      </c>
      <c r="D21" s="72">
        <v>-17486</v>
      </c>
    </row>
    <row r="22" spans="2:4" x14ac:dyDescent="0.25">
      <c r="B22" s="14" t="s">
        <v>75</v>
      </c>
      <c r="C22" s="72">
        <v>19887</v>
      </c>
      <c r="D22" s="72">
        <v>16220</v>
      </c>
    </row>
    <row r="23" spans="2:4" x14ac:dyDescent="0.25">
      <c r="B23" s="14" t="s">
        <v>313</v>
      </c>
      <c r="C23" s="29">
        <v>254</v>
      </c>
      <c r="D23" s="29">
        <v>456</v>
      </c>
    </row>
    <row r="24" spans="2:4" x14ac:dyDescent="0.25">
      <c r="B24" s="14" t="s">
        <v>359</v>
      </c>
      <c r="C24" s="29">
        <v>-1</v>
      </c>
      <c r="D24" s="29" t="s">
        <v>15</v>
      </c>
    </row>
    <row r="25" spans="2:4" ht="15.75" thickBot="1" x14ac:dyDescent="0.3">
      <c r="B25" s="191" t="s">
        <v>314</v>
      </c>
      <c r="C25" s="30" t="s">
        <v>15</v>
      </c>
      <c r="D25" s="30">
        <v>276</v>
      </c>
    </row>
    <row r="26" spans="2:4" ht="15.75" thickBot="1" x14ac:dyDescent="0.3">
      <c r="B26" s="190" t="s">
        <v>135</v>
      </c>
      <c r="C26" s="75">
        <f>SUM(C11:C25)</f>
        <v>21892</v>
      </c>
      <c r="D26" s="75">
        <f>SUM(D11:D25)</f>
        <v>19969</v>
      </c>
    </row>
    <row r="27" spans="2:4" x14ac:dyDescent="0.25">
      <c r="B27" s="27" t="s">
        <v>76</v>
      </c>
      <c r="C27" s="141"/>
      <c r="D27" s="141"/>
    </row>
    <row r="28" spans="2:4" x14ac:dyDescent="0.25">
      <c r="B28" s="14" t="s">
        <v>360</v>
      </c>
      <c r="C28" s="72">
        <v>20653</v>
      </c>
      <c r="D28" s="72">
        <v>14393</v>
      </c>
    </row>
    <row r="29" spans="2:4" x14ac:dyDescent="0.25">
      <c r="B29" s="14" t="s">
        <v>77</v>
      </c>
      <c r="C29" s="72">
        <v>-53989</v>
      </c>
      <c r="D29" s="72">
        <v>-17353</v>
      </c>
    </row>
    <row r="30" spans="2:4" x14ac:dyDescent="0.25">
      <c r="B30" s="14" t="s">
        <v>292</v>
      </c>
      <c r="C30" s="29">
        <v>-562</v>
      </c>
      <c r="D30" s="72">
        <v>-8243</v>
      </c>
    </row>
    <row r="31" spans="2:4" x14ac:dyDescent="0.25">
      <c r="B31" s="14" t="s">
        <v>78</v>
      </c>
      <c r="C31" s="72">
        <v>-8579</v>
      </c>
      <c r="D31" s="72">
        <v>-13559</v>
      </c>
    </row>
    <row r="32" spans="2:4" x14ac:dyDescent="0.25">
      <c r="B32" s="14" t="s">
        <v>79</v>
      </c>
      <c r="C32" s="29" t="s">
        <v>15</v>
      </c>
      <c r="D32" s="72">
        <v>-1602</v>
      </c>
    </row>
    <row r="33" spans="2:5" x14ac:dyDescent="0.25">
      <c r="B33" s="14" t="s">
        <v>293</v>
      </c>
      <c r="C33" s="29">
        <v>21</v>
      </c>
      <c r="D33" s="29">
        <v>8</v>
      </c>
    </row>
    <row r="34" spans="2:5" x14ac:dyDescent="0.25">
      <c r="B34" s="14" t="s">
        <v>258</v>
      </c>
      <c r="C34" s="29">
        <v>-22</v>
      </c>
      <c r="D34" s="29">
        <v>-709</v>
      </c>
    </row>
    <row r="35" spans="2:5" x14ac:dyDescent="0.25">
      <c r="B35" s="14" t="s">
        <v>315</v>
      </c>
      <c r="C35" s="72">
        <v>-5245</v>
      </c>
      <c r="D35" s="29">
        <v>-186</v>
      </c>
    </row>
    <row r="36" spans="2:5" x14ac:dyDescent="0.25">
      <c r="B36" s="14" t="s">
        <v>294</v>
      </c>
      <c r="C36" s="29">
        <v>-20</v>
      </c>
      <c r="D36" s="29">
        <v>-51</v>
      </c>
    </row>
    <row r="37" spans="2:5" ht="15.75" thickBot="1" x14ac:dyDescent="0.3">
      <c r="B37" s="191" t="s">
        <v>316</v>
      </c>
      <c r="C37" s="30">
        <v>-983</v>
      </c>
      <c r="D37" s="30">
        <v>-67</v>
      </c>
    </row>
    <row r="38" spans="2:5" ht="15.75" thickBot="1" x14ac:dyDescent="0.3">
      <c r="B38" s="190" t="s">
        <v>162</v>
      </c>
      <c r="C38" s="75">
        <f>SUM(C28:C37)</f>
        <v>-48726</v>
      </c>
      <c r="D38" s="75">
        <f>SUM(D28:D37)</f>
        <v>-27369</v>
      </c>
    </row>
    <row r="39" spans="2:5" ht="15.75" thickBot="1" x14ac:dyDescent="0.3">
      <c r="B39" s="19" t="s">
        <v>295</v>
      </c>
      <c r="C39" s="75">
        <f>+C9+C26+C38</f>
        <v>-6532</v>
      </c>
      <c r="D39" s="75">
        <f>+D9+D26+D38</f>
        <v>7066</v>
      </c>
    </row>
    <row r="40" spans="2:5" x14ac:dyDescent="0.25">
      <c r="B40" s="38" t="s">
        <v>80</v>
      </c>
      <c r="C40" s="72">
        <v>22251</v>
      </c>
      <c r="D40" s="72">
        <v>5514</v>
      </c>
    </row>
    <row r="41" spans="2:5" x14ac:dyDescent="0.25">
      <c r="B41" s="14" t="s">
        <v>62</v>
      </c>
      <c r="C41" s="29">
        <v>-550</v>
      </c>
      <c r="D41" s="29">
        <v>-423</v>
      </c>
    </row>
    <row r="42" spans="2:5" ht="23.25" thickBot="1" x14ac:dyDescent="0.3">
      <c r="B42" s="32" t="s">
        <v>317</v>
      </c>
      <c r="C42" s="30">
        <v>-183</v>
      </c>
      <c r="D42" s="30">
        <v>-539</v>
      </c>
    </row>
    <row r="43" spans="2:5" ht="15.75" thickBot="1" x14ac:dyDescent="0.3">
      <c r="B43" s="84" t="s">
        <v>81</v>
      </c>
      <c r="C43" s="76">
        <f>SUM(C39:C42)</f>
        <v>14986</v>
      </c>
      <c r="D43" s="76">
        <f>SUM(D39:D42)</f>
        <v>11618</v>
      </c>
    </row>
    <row r="44" spans="2:5" ht="15.75" thickTop="1" x14ac:dyDescent="0.25"/>
    <row r="48" spans="2:5" x14ac:dyDescent="0.25">
      <c r="B48" s="27"/>
      <c r="C48" s="188"/>
      <c r="D48" s="188"/>
      <c r="E48" s="188"/>
    </row>
    <row r="49" spans="2:4" x14ac:dyDescent="0.25">
      <c r="B49" s="14"/>
      <c r="C49" s="29"/>
      <c r="D49" s="29"/>
    </row>
    <row r="50" spans="2:4" x14ac:dyDescent="0.25">
      <c r="B50" s="14"/>
      <c r="C50"/>
      <c r="D50"/>
    </row>
    <row r="51" spans="2:4" x14ac:dyDescent="0.25">
      <c r="B51" s="27"/>
      <c r="C51"/>
      <c r="D51"/>
    </row>
    <row r="52" spans="2:4" x14ac:dyDescent="0.25">
      <c r="B52" s="27"/>
      <c r="C52"/>
      <c r="D52"/>
    </row>
    <row r="53" spans="2:4" x14ac:dyDescent="0.25">
      <c r="B53" s="14"/>
      <c r="C53"/>
      <c r="D53"/>
    </row>
    <row r="54" spans="2:4" x14ac:dyDescent="0.25">
      <c r="B54" s="14"/>
      <c r="C54"/>
      <c r="D54"/>
    </row>
    <row r="55" spans="2:4" x14ac:dyDescent="0.25">
      <c r="B55" s="14"/>
      <c r="C55"/>
      <c r="D55"/>
    </row>
    <row r="56" spans="2:4" x14ac:dyDescent="0.25">
      <c r="B56" s="14"/>
      <c r="C56"/>
      <c r="D56"/>
    </row>
    <row r="57" spans="2:4" x14ac:dyDescent="0.25">
      <c r="B57" s="14"/>
      <c r="C57"/>
      <c r="D57"/>
    </row>
    <row r="58" spans="2:4" x14ac:dyDescent="0.25">
      <c r="B58" s="14"/>
      <c r="C58"/>
      <c r="D58"/>
    </row>
    <row r="59" spans="2:4" x14ac:dyDescent="0.25">
      <c r="B59" s="14"/>
      <c r="C59"/>
      <c r="D59"/>
    </row>
    <row r="60" spans="2:4" x14ac:dyDescent="0.25">
      <c r="B60" s="14"/>
      <c r="C60"/>
      <c r="D60"/>
    </row>
    <row r="61" spans="2:4" x14ac:dyDescent="0.25">
      <c r="B61" s="14"/>
      <c r="C61"/>
      <c r="D61"/>
    </row>
    <row r="62" spans="2:4" x14ac:dyDescent="0.25">
      <c r="B62" s="11"/>
      <c r="C62"/>
      <c r="D62"/>
    </row>
    <row r="63" spans="2:4" x14ac:dyDescent="0.25">
      <c r="B63" s="14"/>
      <c r="C63"/>
      <c r="D63"/>
    </row>
    <row r="64" spans="2:4" x14ac:dyDescent="0.25">
      <c r="B64" s="14"/>
      <c r="C64"/>
      <c r="D64"/>
    </row>
    <row r="65" spans="2:4" x14ac:dyDescent="0.25">
      <c r="B65" s="14"/>
      <c r="C65"/>
      <c r="D65"/>
    </row>
    <row r="66" spans="2:4" x14ac:dyDescent="0.25">
      <c r="B66" s="14"/>
      <c r="C66"/>
      <c r="D66"/>
    </row>
    <row r="67" spans="2:4" x14ac:dyDescent="0.25">
      <c r="B67" s="14"/>
      <c r="C67"/>
      <c r="D67"/>
    </row>
    <row r="68" spans="2:4" x14ac:dyDescent="0.25">
      <c r="B68" s="27"/>
      <c r="C68"/>
      <c r="D68"/>
    </row>
    <row r="69" spans="2:4" x14ac:dyDescent="0.25">
      <c r="B69" s="27"/>
      <c r="C69"/>
      <c r="D69"/>
    </row>
    <row r="70" spans="2:4" x14ac:dyDescent="0.25">
      <c r="B70" s="14"/>
      <c r="C70"/>
      <c r="D70"/>
    </row>
    <row r="71" spans="2:4" x14ac:dyDescent="0.25">
      <c r="B71" s="14"/>
      <c r="C71"/>
      <c r="D71"/>
    </row>
    <row r="72" spans="2:4" x14ac:dyDescent="0.25">
      <c r="B72" s="14"/>
      <c r="C72"/>
      <c r="D72"/>
    </row>
    <row r="73" spans="2:4" x14ac:dyDescent="0.25">
      <c r="B73" s="14"/>
      <c r="C73"/>
      <c r="D73"/>
    </row>
    <row r="74" spans="2:4" x14ac:dyDescent="0.25">
      <c r="B74" s="14"/>
      <c r="C74"/>
      <c r="D74"/>
    </row>
    <row r="75" spans="2:4" x14ac:dyDescent="0.25">
      <c r="B75" s="14"/>
      <c r="C75"/>
      <c r="D75"/>
    </row>
    <row r="76" spans="2:4" x14ac:dyDescent="0.25">
      <c r="B76" s="14"/>
      <c r="C76"/>
      <c r="D76"/>
    </row>
    <row r="77" spans="2:4" x14ac:dyDescent="0.25">
      <c r="B77" s="14"/>
      <c r="C77"/>
      <c r="D77"/>
    </row>
    <row r="78" spans="2:4" x14ac:dyDescent="0.25">
      <c r="B78" s="14"/>
      <c r="C78"/>
      <c r="D78"/>
    </row>
    <row r="79" spans="2:4" x14ac:dyDescent="0.25">
      <c r="B79" s="14"/>
      <c r="C79"/>
      <c r="D79"/>
    </row>
    <row r="80" spans="2:4" x14ac:dyDescent="0.25">
      <c r="B80" s="27"/>
      <c r="C80"/>
      <c r="D80"/>
    </row>
    <row r="81" spans="2:4" x14ac:dyDescent="0.25">
      <c r="B81" s="62"/>
      <c r="C81"/>
      <c r="D81"/>
    </row>
    <row r="82" spans="2:4" x14ac:dyDescent="0.25">
      <c r="B82" s="38"/>
      <c r="C82"/>
      <c r="D82"/>
    </row>
    <row r="83" spans="2:4" x14ac:dyDescent="0.25">
      <c r="B83" s="14"/>
      <c r="C83"/>
      <c r="D83"/>
    </row>
    <row r="84" spans="2:4" x14ac:dyDescent="0.25">
      <c r="B84" s="14"/>
      <c r="C84"/>
      <c r="D84"/>
    </row>
    <row r="85" spans="2:4" x14ac:dyDescent="0.25">
      <c r="B85" s="27"/>
      <c r="C85"/>
      <c r="D85"/>
    </row>
    <row r="86" spans="2:4" x14ac:dyDescent="0.25">
      <c r="C86"/>
      <c r="D86"/>
    </row>
    <row r="87" spans="2:4" x14ac:dyDescent="0.25">
      <c r="C87"/>
      <c r="D87"/>
    </row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H14"/>
  <sheetViews>
    <sheetView showGridLines="0" topLeftCell="B1" workbookViewId="0">
      <selection activeCell="H13" sqref="H13"/>
    </sheetView>
  </sheetViews>
  <sheetFormatPr baseColWidth="10" defaultRowHeight="15" x14ac:dyDescent="0.25"/>
  <cols>
    <col min="1" max="1" width="3.7109375" customWidth="1"/>
    <col min="2" max="2" width="49.7109375" style="48" customWidth="1"/>
  </cols>
  <sheetData>
    <row r="2" spans="2:8" x14ac:dyDescent="0.25">
      <c r="B2" s="49" t="s">
        <v>82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x14ac:dyDescent="0.25">
      <c r="B5" s="12" t="s">
        <v>52</v>
      </c>
      <c r="C5" s="18">
        <v>16273</v>
      </c>
      <c r="D5" s="18">
        <v>13554</v>
      </c>
      <c r="E5" s="216">
        <f>+C5/D5-1</f>
        <v>0.20060498745757704</v>
      </c>
      <c r="F5" s="18">
        <v>53876</v>
      </c>
      <c r="G5" s="18">
        <v>39759</v>
      </c>
      <c r="H5" s="216">
        <f>+F5/G5-1</f>
        <v>0.35506426217963227</v>
      </c>
    </row>
    <row r="6" spans="2:8" ht="15.75" thickBot="1" x14ac:dyDescent="0.3">
      <c r="B6" s="32" t="s">
        <v>181</v>
      </c>
      <c r="C6" s="5">
        <v>1039</v>
      </c>
      <c r="D6" s="5">
        <v>-75901</v>
      </c>
      <c r="E6" s="222" t="s">
        <v>5</v>
      </c>
      <c r="F6" s="5">
        <v>-34909</v>
      </c>
      <c r="G6" s="5">
        <v>-22666</v>
      </c>
      <c r="H6" s="222">
        <f t="shared" ref="H6:H12" si="0">+F6/G6-1</f>
        <v>0.54014823965410752</v>
      </c>
    </row>
    <row r="7" spans="2:8" ht="15.75" thickBot="1" x14ac:dyDescent="0.3">
      <c r="B7" s="33" t="s">
        <v>165</v>
      </c>
      <c r="C7" s="10">
        <v>66</v>
      </c>
      <c r="D7" s="10">
        <v>-70281</v>
      </c>
      <c r="E7" s="225" t="s">
        <v>5</v>
      </c>
      <c r="F7" s="10">
        <v>-14608</v>
      </c>
      <c r="G7" s="10">
        <v>-7417</v>
      </c>
      <c r="H7" s="223">
        <f t="shared" si="0"/>
        <v>0.96952945935014156</v>
      </c>
    </row>
    <row r="8" spans="2:8" ht="15.75" thickBot="1" x14ac:dyDescent="0.3">
      <c r="B8" s="32" t="s">
        <v>85</v>
      </c>
      <c r="C8" s="71">
        <v>338</v>
      </c>
      <c r="D8" s="71">
        <v>364</v>
      </c>
      <c r="E8" s="224">
        <f t="shared" ref="E6:E13" si="1">+C8/D8-1</f>
        <v>-7.1428571428571397E-2</v>
      </c>
      <c r="F8" s="5">
        <v>1183</v>
      </c>
      <c r="G8" s="5">
        <v>1180</v>
      </c>
      <c r="H8" s="222">
        <f t="shared" si="0"/>
        <v>2.5423728813558366E-3</v>
      </c>
    </row>
    <row r="9" spans="2:8" ht="15.75" thickBot="1" x14ac:dyDescent="0.3">
      <c r="B9" s="33" t="s">
        <v>14</v>
      </c>
      <c r="C9" s="17">
        <v>6938</v>
      </c>
      <c r="D9" s="17">
        <v>-69917</v>
      </c>
      <c r="E9" s="225" t="s">
        <v>5</v>
      </c>
      <c r="F9" s="10">
        <v>-13425</v>
      </c>
      <c r="G9" s="10">
        <v>-6237</v>
      </c>
      <c r="H9" s="223">
        <f t="shared" si="0"/>
        <v>1.1524771524771524</v>
      </c>
    </row>
    <row r="10" spans="2:8" ht="15.75" thickBot="1" x14ac:dyDescent="0.3">
      <c r="B10" s="19" t="s">
        <v>184</v>
      </c>
      <c r="C10" s="71">
        <v>14326</v>
      </c>
      <c r="D10" s="71">
        <v>10657</v>
      </c>
      <c r="E10" s="224">
        <f t="shared" si="1"/>
        <v>0.34428075443370565</v>
      </c>
      <c r="F10" s="71">
        <v>31251</v>
      </c>
      <c r="G10" s="71">
        <v>26031</v>
      </c>
      <c r="H10" s="224">
        <f t="shared" si="0"/>
        <v>0.20053013714417434</v>
      </c>
    </row>
    <row r="11" spans="2:8" ht="15.75" thickBot="1" x14ac:dyDescent="0.3">
      <c r="B11" s="33" t="s">
        <v>182</v>
      </c>
      <c r="C11" s="10">
        <v>12978</v>
      </c>
      <c r="D11" s="10">
        <v>-37013</v>
      </c>
      <c r="E11" s="225" t="s">
        <v>5</v>
      </c>
      <c r="F11" s="10">
        <v>31768</v>
      </c>
      <c r="G11" s="10">
        <v>23501</v>
      </c>
      <c r="H11" s="223">
        <f t="shared" si="0"/>
        <v>0.35177226500999947</v>
      </c>
    </row>
    <row r="12" spans="2:8" x14ac:dyDescent="0.25">
      <c r="B12" s="14" t="s">
        <v>86</v>
      </c>
      <c r="C12" s="192">
        <v>12399</v>
      </c>
      <c r="D12" s="175">
        <v>-35518</v>
      </c>
      <c r="E12" s="226" t="s">
        <v>5</v>
      </c>
      <c r="F12" s="192">
        <v>30768</v>
      </c>
      <c r="G12" s="175">
        <v>25476</v>
      </c>
      <c r="H12" s="226">
        <f t="shared" si="0"/>
        <v>0.20772491756947709</v>
      </c>
    </row>
    <row r="13" spans="2:8" ht="15.75" thickBot="1" x14ac:dyDescent="0.3">
      <c r="B13" s="34" t="s">
        <v>87</v>
      </c>
      <c r="C13" s="136">
        <v>579</v>
      </c>
      <c r="D13" s="136">
        <v>-1495</v>
      </c>
      <c r="E13" s="227" t="s">
        <v>5</v>
      </c>
      <c r="F13" s="136">
        <v>1</v>
      </c>
      <c r="G13" s="136">
        <v>-1975</v>
      </c>
      <c r="H13" s="136" t="s">
        <v>5</v>
      </c>
    </row>
    <row r="14" spans="2:8" ht="15.75" thickTop="1" x14ac:dyDescent="0.25"/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H59"/>
  <sheetViews>
    <sheetView showGridLines="0" topLeftCell="A24" zoomScale="90" zoomScaleNormal="90" workbookViewId="0">
      <selection activeCell="E59" sqref="E59"/>
    </sheetView>
  </sheetViews>
  <sheetFormatPr baseColWidth="10" defaultRowHeight="15" x14ac:dyDescent="0.25"/>
  <cols>
    <col min="1" max="1" width="3.7109375" customWidth="1"/>
    <col min="2" max="2" width="44.140625" style="48" bestFit="1" customWidth="1"/>
  </cols>
  <sheetData>
    <row r="2" spans="2:8" x14ac:dyDescent="0.25">
      <c r="B2" s="49" t="s">
        <v>88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x14ac:dyDescent="0.25">
      <c r="B5" s="54" t="s">
        <v>171</v>
      </c>
      <c r="C5" s="18">
        <v>8848</v>
      </c>
      <c r="D5" s="18">
        <v>7313</v>
      </c>
      <c r="E5" s="216">
        <f>+C5/D5-1</f>
        <v>0.20990017776562286</v>
      </c>
      <c r="F5" s="18">
        <v>28073</v>
      </c>
      <c r="G5" s="18">
        <v>21517</v>
      </c>
      <c r="H5" s="216">
        <f>+F5/G5-1</f>
        <v>0.30468931542501276</v>
      </c>
    </row>
    <row r="6" spans="2:8" ht="15.75" thickBot="1" x14ac:dyDescent="0.3">
      <c r="B6" s="51" t="s">
        <v>172</v>
      </c>
      <c r="C6" s="5">
        <v>-3339</v>
      </c>
      <c r="D6" s="5">
        <v>-4896</v>
      </c>
      <c r="E6" s="222">
        <f t="shared" ref="E6:E10" si="0">+C6/D6-1</f>
        <v>-0.31801470588235292</v>
      </c>
      <c r="F6" s="5">
        <v>-10518</v>
      </c>
      <c r="G6" s="5">
        <v>-18932</v>
      </c>
      <c r="H6" s="222">
        <f t="shared" ref="H6:H10" si="1">+F6/G6-1</f>
        <v>-0.44443270652862876</v>
      </c>
    </row>
    <row r="7" spans="2:8" ht="15.75" thickBot="1" x14ac:dyDescent="0.3">
      <c r="B7" s="6" t="s">
        <v>165</v>
      </c>
      <c r="C7" s="10">
        <v>2655</v>
      </c>
      <c r="D7" s="10">
        <v>-62</v>
      </c>
      <c r="E7" s="223" t="s">
        <v>5</v>
      </c>
      <c r="F7" s="10">
        <v>10342</v>
      </c>
      <c r="G7" s="10">
        <v>-4285</v>
      </c>
      <c r="H7" s="223" t="s">
        <v>5</v>
      </c>
    </row>
    <row r="8" spans="2:8" ht="15.75" thickBot="1" x14ac:dyDescent="0.3">
      <c r="B8" s="51" t="s">
        <v>85</v>
      </c>
      <c r="C8" s="5">
        <v>104</v>
      </c>
      <c r="D8" s="5">
        <v>81</v>
      </c>
      <c r="E8" s="222">
        <f t="shared" si="0"/>
        <v>0.28395061728395055</v>
      </c>
      <c r="F8" s="5">
        <v>356</v>
      </c>
      <c r="G8" s="5">
        <v>313</v>
      </c>
      <c r="H8" s="222">
        <f t="shared" si="1"/>
        <v>0.13738019169329063</v>
      </c>
    </row>
    <row r="9" spans="2:8" ht="15.75" thickBot="1" x14ac:dyDescent="0.3">
      <c r="B9" s="6" t="s">
        <v>14</v>
      </c>
      <c r="C9" s="10">
        <v>2759</v>
      </c>
      <c r="D9" s="10">
        <v>19</v>
      </c>
      <c r="E9" s="223">
        <f t="shared" si="0"/>
        <v>144.21052631578948</v>
      </c>
      <c r="F9" s="10">
        <v>10698</v>
      </c>
      <c r="G9" s="10">
        <v>-3972</v>
      </c>
      <c r="H9" s="223" t="s">
        <v>5</v>
      </c>
    </row>
    <row r="10" spans="2:8" ht="15.75" thickBot="1" x14ac:dyDescent="0.3">
      <c r="B10" s="8" t="s">
        <v>184</v>
      </c>
      <c r="C10" s="71">
        <v>6098</v>
      </c>
      <c r="D10" s="71">
        <v>4915</v>
      </c>
      <c r="E10" s="224">
        <f t="shared" si="0"/>
        <v>0.24069175991861647</v>
      </c>
      <c r="F10" s="71">
        <v>21216</v>
      </c>
      <c r="G10" s="71">
        <v>14960</v>
      </c>
      <c r="H10" s="224">
        <f t="shared" si="1"/>
        <v>0.41818181818181821</v>
      </c>
    </row>
    <row r="11" spans="2:8" x14ac:dyDescent="0.25">
      <c r="B11" s="47"/>
    </row>
    <row r="12" spans="2:8" x14ac:dyDescent="0.25">
      <c r="B12" s="88" t="s">
        <v>166</v>
      </c>
    </row>
    <row r="13" spans="2:8" ht="15.75" thickBot="1" x14ac:dyDescent="0.3">
      <c r="B13" s="89"/>
    </row>
    <row r="14" spans="2:8" ht="16.5" thickTop="1" thickBot="1" x14ac:dyDescent="0.3">
      <c r="B14" s="31" t="s">
        <v>173</v>
      </c>
      <c r="C14" s="99" t="s">
        <v>361</v>
      </c>
      <c r="D14" s="99" t="s">
        <v>265</v>
      </c>
      <c r="E14" s="228" t="s">
        <v>84</v>
      </c>
      <c r="F14" s="99" t="s">
        <v>362</v>
      </c>
      <c r="G14" s="99" t="s">
        <v>363</v>
      </c>
      <c r="H14" s="99" t="s">
        <v>84</v>
      </c>
    </row>
    <row r="15" spans="2:8" x14ac:dyDescent="0.25">
      <c r="B15" s="11" t="s">
        <v>0</v>
      </c>
      <c r="C15" s="193">
        <v>14054</v>
      </c>
      <c r="D15" s="193">
        <v>12589</v>
      </c>
      <c r="E15" s="229">
        <f>+C15/D15-1</f>
        <v>0.11637143538009376</v>
      </c>
      <c r="F15" s="193">
        <v>49535</v>
      </c>
      <c r="G15" s="193">
        <v>39743</v>
      </c>
      <c r="H15" s="229">
        <f>+F15/G15-1</f>
        <v>0.24638301084467695</v>
      </c>
    </row>
    <row r="16" spans="2:8" x14ac:dyDescent="0.25">
      <c r="B16" s="144" t="s">
        <v>1</v>
      </c>
      <c r="C16" s="16">
        <v>16397</v>
      </c>
      <c r="D16" s="16">
        <v>13615</v>
      </c>
      <c r="E16" s="230">
        <f t="shared" ref="E16:E30" si="2">+C16/D16-1</f>
        <v>0.20433345574733752</v>
      </c>
      <c r="F16" s="16">
        <v>54711</v>
      </c>
      <c r="G16" s="16">
        <v>39939</v>
      </c>
      <c r="H16" s="230">
        <f t="shared" ref="H16:H30" si="3">+F16/G16-1</f>
        <v>0.36986404266506412</v>
      </c>
    </row>
    <row r="17" spans="2:8" x14ac:dyDescent="0.25">
      <c r="B17" s="14" t="s">
        <v>2</v>
      </c>
      <c r="C17" s="70">
        <v>10862</v>
      </c>
      <c r="D17" s="70">
        <v>8917</v>
      </c>
      <c r="E17" s="231">
        <f t="shared" si="2"/>
        <v>0.21812268700235515</v>
      </c>
      <c r="F17" s="70">
        <v>37203</v>
      </c>
      <c r="G17" s="70">
        <v>28379</v>
      </c>
      <c r="H17" s="231">
        <f t="shared" si="3"/>
        <v>0.31093414144261611</v>
      </c>
    </row>
    <row r="18" spans="2:8" x14ac:dyDescent="0.25">
      <c r="B18" s="156" t="s">
        <v>3</v>
      </c>
      <c r="C18" s="16">
        <v>8202</v>
      </c>
      <c r="D18" s="16">
        <v>8228</v>
      </c>
      <c r="E18" s="230">
        <f t="shared" si="2"/>
        <v>-3.1599416626154619E-3</v>
      </c>
      <c r="F18" s="16">
        <v>29084</v>
      </c>
      <c r="G18" s="16">
        <v>28050</v>
      </c>
      <c r="H18" s="230">
        <f t="shared" si="3"/>
        <v>3.6862745098039218E-2</v>
      </c>
    </row>
    <row r="19" spans="2:8" x14ac:dyDescent="0.25">
      <c r="B19" s="14" t="s">
        <v>4</v>
      </c>
      <c r="C19" s="70">
        <v>4574</v>
      </c>
      <c r="D19" s="70">
        <v>4547</v>
      </c>
      <c r="E19" s="231">
        <f t="shared" si="2"/>
        <v>5.9379810864306215E-3</v>
      </c>
      <c r="F19" s="70">
        <v>16177</v>
      </c>
      <c r="G19" s="70">
        <v>14471</v>
      </c>
      <c r="H19" s="231">
        <f t="shared" si="3"/>
        <v>0.11789095432243801</v>
      </c>
    </row>
    <row r="20" spans="2:8" x14ac:dyDescent="0.25">
      <c r="B20" s="156" t="s">
        <v>220</v>
      </c>
      <c r="C20" s="16" t="s">
        <v>5</v>
      </c>
      <c r="D20" s="16" t="s">
        <v>5</v>
      </c>
      <c r="E20" s="16" t="s">
        <v>5</v>
      </c>
      <c r="F20" s="16" t="s">
        <v>5</v>
      </c>
      <c r="G20" s="16" t="s">
        <v>5</v>
      </c>
      <c r="H20" s="16" t="s">
        <v>5</v>
      </c>
    </row>
    <row r="21" spans="2:8" x14ac:dyDescent="0.25">
      <c r="B21" s="11" t="s">
        <v>161</v>
      </c>
      <c r="C21" s="26">
        <v>9113</v>
      </c>
      <c r="D21" s="26">
        <v>8192</v>
      </c>
      <c r="E21" s="232">
        <f t="shared" si="2"/>
        <v>0.1124267578125</v>
      </c>
      <c r="F21" s="26">
        <v>30059</v>
      </c>
      <c r="G21" s="26">
        <v>25547</v>
      </c>
      <c r="H21" s="232">
        <f t="shared" si="3"/>
        <v>0.17661564958703568</v>
      </c>
    </row>
    <row r="22" spans="2:8" x14ac:dyDescent="0.25">
      <c r="B22" s="144" t="s">
        <v>6</v>
      </c>
      <c r="C22" s="16">
        <v>5733</v>
      </c>
      <c r="D22" s="16">
        <v>5547</v>
      </c>
      <c r="E22" s="230">
        <f t="shared" si="2"/>
        <v>3.3531638723634405E-2</v>
      </c>
      <c r="F22" s="16">
        <v>19880</v>
      </c>
      <c r="G22" s="16">
        <v>18604</v>
      </c>
      <c r="H22" s="230">
        <f t="shared" si="3"/>
        <v>6.8587400559019462E-2</v>
      </c>
    </row>
    <row r="23" spans="2:8" x14ac:dyDescent="0.25">
      <c r="B23" s="11" t="s">
        <v>7</v>
      </c>
      <c r="C23" s="26">
        <v>7576</v>
      </c>
      <c r="D23" s="26">
        <v>7021</v>
      </c>
      <c r="E23" s="232">
        <f t="shared" si="2"/>
        <v>7.9048568579974443E-2</v>
      </c>
      <c r="F23" s="26">
        <v>27909</v>
      </c>
      <c r="G23" s="26">
        <v>23338</v>
      </c>
      <c r="H23" s="232">
        <f t="shared" si="3"/>
        <v>0.19586082783443315</v>
      </c>
    </row>
    <row r="24" spans="2:8" x14ac:dyDescent="0.25">
      <c r="B24" s="144" t="s">
        <v>8</v>
      </c>
      <c r="C24" s="16">
        <v>4721</v>
      </c>
      <c r="D24" s="16">
        <v>4863</v>
      </c>
      <c r="E24" s="230">
        <f t="shared" si="2"/>
        <v>-2.9200082253752813E-2</v>
      </c>
      <c r="F24" s="16">
        <v>15586</v>
      </c>
      <c r="G24" s="16">
        <v>14667</v>
      </c>
      <c r="H24" s="230">
        <f t="shared" si="3"/>
        <v>6.2657666871207551E-2</v>
      </c>
    </row>
    <row r="25" spans="2:8" x14ac:dyDescent="0.25">
      <c r="B25" s="14" t="s">
        <v>9</v>
      </c>
      <c r="C25" s="26">
        <v>12288</v>
      </c>
      <c r="D25" s="26">
        <v>11581</v>
      </c>
      <c r="E25" s="232">
        <f t="shared" si="2"/>
        <v>6.1048268716000331E-2</v>
      </c>
      <c r="F25" s="26">
        <v>43231</v>
      </c>
      <c r="G25" s="26">
        <v>37914</v>
      </c>
      <c r="H25" s="232">
        <f t="shared" si="3"/>
        <v>0.14023843435142691</v>
      </c>
    </row>
    <row r="26" spans="2:8" x14ac:dyDescent="0.25">
      <c r="B26" s="156" t="s">
        <v>10</v>
      </c>
      <c r="C26" s="16">
        <v>7520</v>
      </c>
      <c r="D26" s="16">
        <v>7348</v>
      </c>
      <c r="E26" s="230">
        <f t="shared" si="2"/>
        <v>2.3407729994556314E-2</v>
      </c>
      <c r="F26" s="16">
        <v>22983</v>
      </c>
      <c r="G26" s="16">
        <v>21715</v>
      </c>
      <c r="H26" s="230">
        <f t="shared" si="3"/>
        <v>5.8392816025788719E-2</v>
      </c>
    </row>
    <row r="27" spans="2:8" x14ac:dyDescent="0.25">
      <c r="B27" s="14" t="s">
        <v>11</v>
      </c>
      <c r="C27" s="26">
        <v>3882</v>
      </c>
      <c r="D27" s="26">
        <v>3528</v>
      </c>
      <c r="E27" s="232">
        <f t="shared" si="2"/>
        <v>0.10034013605442182</v>
      </c>
      <c r="F27" s="26">
        <v>13323</v>
      </c>
      <c r="G27" s="26">
        <v>12288</v>
      </c>
      <c r="H27" s="232">
        <f t="shared" si="3"/>
        <v>8.4228515625E-2</v>
      </c>
    </row>
    <row r="28" spans="2:8" x14ac:dyDescent="0.25">
      <c r="B28" s="144" t="s">
        <v>194</v>
      </c>
      <c r="C28" s="16">
        <v>1995</v>
      </c>
      <c r="D28" s="16">
        <v>1805</v>
      </c>
      <c r="E28" s="230">
        <f t="shared" si="2"/>
        <v>0.10526315789473695</v>
      </c>
      <c r="F28" s="16">
        <v>6746</v>
      </c>
      <c r="G28" s="16">
        <v>5684</v>
      </c>
      <c r="H28" s="230">
        <f t="shared" si="3"/>
        <v>0.18684025334271648</v>
      </c>
    </row>
    <row r="29" spans="2:8" ht="15.75" thickBot="1" x14ac:dyDescent="0.3">
      <c r="B29" s="57" t="s">
        <v>12</v>
      </c>
      <c r="C29" s="44">
        <v>3699</v>
      </c>
      <c r="D29" s="44">
        <v>2978</v>
      </c>
      <c r="E29" s="233">
        <f t="shared" si="2"/>
        <v>0.24210879785090667</v>
      </c>
      <c r="F29" s="44">
        <v>11356</v>
      </c>
      <c r="G29" s="44">
        <v>8973</v>
      </c>
      <c r="H29" s="233">
        <f t="shared" si="3"/>
        <v>0.26557450128162263</v>
      </c>
    </row>
    <row r="30" spans="2:8" ht="15.75" thickBot="1" x14ac:dyDescent="0.3">
      <c r="B30" s="157" t="s">
        <v>13</v>
      </c>
      <c r="C30" s="236">
        <f>SUM(C15:C29)</f>
        <v>110616</v>
      </c>
      <c r="D30" s="236">
        <f>SUM(D15:D29)</f>
        <v>100759</v>
      </c>
      <c r="E30" s="223">
        <f t="shared" si="2"/>
        <v>9.7827489355789554E-2</v>
      </c>
      <c r="F30" s="236">
        <f>SUM(F15:F29)</f>
        <v>377783</v>
      </c>
      <c r="G30" s="236">
        <f>SUM(G15:G29)</f>
        <v>319312</v>
      </c>
      <c r="H30" s="223">
        <f t="shared" si="3"/>
        <v>0.18311557348298835</v>
      </c>
    </row>
    <row r="31" spans="2:8" x14ac:dyDescent="0.25">
      <c r="B31" s="90"/>
    </row>
    <row r="32" spans="2:8" x14ac:dyDescent="0.25">
      <c r="B32" s="88" t="s">
        <v>166</v>
      </c>
    </row>
    <row r="33" spans="2:8" ht="15.75" thickBot="1" x14ac:dyDescent="0.3">
      <c r="B33" s="89"/>
    </row>
    <row r="34" spans="2:8" ht="16.5" thickTop="1" thickBot="1" x14ac:dyDescent="0.3">
      <c r="B34" s="31" t="s">
        <v>90</v>
      </c>
      <c r="C34" s="99" t="s">
        <v>361</v>
      </c>
      <c r="D34" s="99" t="s">
        <v>265</v>
      </c>
      <c r="E34" s="99" t="s">
        <v>84</v>
      </c>
      <c r="F34" s="99" t="s">
        <v>362</v>
      </c>
      <c r="G34" s="99" t="s">
        <v>363</v>
      </c>
      <c r="H34" s="99" t="s">
        <v>84</v>
      </c>
    </row>
    <row r="35" spans="2:8" x14ac:dyDescent="0.25">
      <c r="B35" s="196" t="s">
        <v>296</v>
      </c>
      <c r="C35" s="193" t="s">
        <v>5</v>
      </c>
      <c r="D35" s="193" t="s">
        <v>5</v>
      </c>
      <c r="E35" s="194" t="s">
        <v>5</v>
      </c>
      <c r="F35" s="193" t="s">
        <v>5</v>
      </c>
      <c r="G35" s="193" t="s">
        <v>5</v>
      </c>
      <c r="H35" s="194" t="s">
        <v>5</v>
      </c>
    </row>
    <row r="36" spans="2:8" x14ac:dyDescent="0.25">
      <c r="B36" s="12" t="s">
        <v>297</v>
      </c>
      <c r="C36" s="16">
        <v>59733</v>
      </c>
      <c r="D36" s="16">
        <v>56549</v>
      </c>
      <c r="E36" s="230">
        <f>+C36/D36-1</f>
        <v>5.6305151284726573E-2</v>
      </c>
      <c r="F36" s="16">
        <v>218865</v>
      </c>
      <c r="G36" s="16">
        <v>190494</v>
      </c>
      <c r="H36" s="230">
        <f>+F36/G36-1</f>
        <v>0.14893382468739169</v>
      </c>
    </row>
    <row r="37" spans="2:8" x14ac:dyDescent="0.25">
      <c r="B37" s="38" t="s">
        <v>91</v>
      </c>
      <c r="C37" s="70">
        <v>3362</v>
      </c>
      <c r="D37" s="70">
        <v>2547</v>
      </c>
      <c r="E37" s="231">
        <f t="shared" ref="E37:E43" si="4">+C37/D37-1</f>
        <v>0.31998429524931282</v>
      </c>
      <c r="F37" s="70">
        <v>10448</v>
      </c>
      <c r="G37" s="70">
        <v>7156</v>
      </c>
      <c r="H37" s="231">
        <f t="shared" ref="H37:H43" si="5">+F37/G37-1</f>
        <v>0.46003353828954729</v>
      </c>
    </row>
    <row r="38" spans="2:8" x14ac:dyDescent="0.25">
      <c r="B38" s="12" t="s">
        <v>298</v>
      </c>
      <c r="C38" s="16">
        <v>3079</v>
      </c>
      <c r="D38" s="16">
        <v>3069</v>
      </c>
      <c r="E38" s="230">
        <f t="shared" si="4"/>
        <v>3.2583903551646198E-3</v>
      </c>
      <c r="F38" s="16">
        <v>9058</v>
      </c>
      <c r="G38" s="16">
        <v>8757</v>
      </c>
      <c r="H38" s="230">
        <f t="shared" si="5"/>
        <v>3.4372501998401361E-2</v>
      </c>
    </row>
    <row r="39" spans="2:8" x14ac:dyDescent="0.25">
      <c r="B39" s="38" t="s">
        <v>299</v>
      </c>
      <c r="C39" s="70">
        <v>14520</v>
      </c>
      <c r="D39" s="70">
        <v>10730</v>
      </c>
      <c r="E39" s="231">
        <f t="shared" si="4"/>
        <v>0.35321528424976711</v>
      </c>
      <c r="F39" s="70">
        <v>42127</v>
      </c>
      <c r="G39" s="70">
        <v>2977</v>
      </c>
      <c r="H39" s="231">
        <f t="shared" si="5"/>
        <v>13.150822976150486</v>
      </c>
    </row>
    <row r="40" spans="2:8" x14ac:dyDescent="0.25">
      <c r="B40" s="12" t="s">
        <v>92</v>
      </c>
      <c r="C40" s="16">
        <v>12860</v>
      </c>
      <c r="D40" s="16">
        <v>15935</v>
      </c>
      <c r="E40" s="230">
        <f t="shared" si="4"/>
        <v>-0.19297144650141196</v>
      </c>
      <c r="F40" s="16">
        <v>45295</v>
      </c>
      <c r="G40" s="16">
        <v>49296</v>
      </c>
      <c r="H40" s="230">
        <f t="shared" si="5"/>
        <v>-8.1162771827328783E-2</v>
      </c>
    </row>
    <row r="41" spans="2:8" x14ac:dyDescent="0.25">
      <c r="B41" s="65" t="s">
        <v>93</v>
      </c>
      <c r="C41" s="26">
        <v>2137</v>
      </c>
      <c r="D41" s="26">
        <v>1766</v>
      </c>
      <c r="E41" s="232">
        <f t="shared" si="4"/>
        <v>0.21007927519818792</v>
      </c>
      <c r="F41" s="26">
        <v>6571</v>
      </c>
      <c r="G41" s="26">
        <v>5145</v>
      </c>
      <c r="H41" s="232">
        <f t="shared" si="5"/>
        <v>0.27716229348882404</v>
      </c>
    </row>
    <row r="42" spans="2:8" ht="15.75" thickBot="1" x14ac:dyDescent="0.3">
      <c r="B42" s="94" t="s">
        <v>300</v>
      </c>
      <c r="C42" s="39">
        <v>14925</v>
      </c>
      <c r="D42" s="39">
        <v>10163</v>
      </c>
      <c r="E42" s="234">
        <f t="shared" si="4"/>
        <v>0.46856243235265183</v>
      </c>
      <c r="F42" s="39">
        <v>45419</v>
      </c>
      <c r="G42" s="39">
        <v>28694</v>
      </c>
      <c r="H42" s="234">
        <f t="shared" si="5"/>
        <v>0.58287446853000624</v>
      </c>
    </row>
    <row r="43" spans="2:8" ht="15.75" thickBot="1" x14ac:dyDescent="0.3">
      <c r="B43" s="197" t="s">
        <v>364</v>
      </c>
      <c r="C43" s="195">
        <f>SUM(C35:C42)</f>
        <v>110616</v>
      </c>
      <c r="D43" s="195">
        <f>SUM(D35:D42)</f>
        <v>100759</v>
      </c>
      <c r="E43" s="235">
        <f t="shared" si="4"/>
        <v>9.7827489355789554E-2</v>
      </c>
      <c r="F43" s="195">
        <f>SUM(F35:F42)</f>
        <v>377783</v>
      </c>
      <c r="G43" s="195">
        <f>SUM(G35:G42)</f>
        <v>292519</v>
      </c>
      <c r="H43" s="235">
        <f t="shared" si="5"/>
        <v>0.29148192083249302</v>
      </c>
    </row>
    <row r="44" spans="2:8" ht="15.75" thickTop="1" x14ac:dyDescent="0.25"/>
    <row r="45" spans="2:8" x14ac:dyDescent="0.25">
      <c r="B45" s="88" t="s">
        <v>167</v>
      </c>
    </row>
    <row r="46" spans="2:8" ht="15.75" thickBot="1" x14ac:dyDescent="0.3"/>
    <row r="47" spans="2:8" ht="15.75" thickTop="1" x14ac:dyDescent="0.25">
      <c r="B47" s="31" t="s">
        <v>83</v>
      </c>
      <c r="C47" s="99" t="s">
        <v>361</v>
      </c>
      <c r="D47" s="99" t="s">
        <v>265</v>
      </c>
      <c r="E47" s="99" t="s">
        <v>84</v>
      </c>
      <c r="F47" s="99" t="s">
        <v>362</v>
      </c>
      <c r="G47" s="99" t="s">
        <v>363</v>
      </c>
      <c r="H47" s="99" t="s">
        <v>84</v>
      </c>
    </row>
    <row r="48" spans="2:8" x14ac:dyDescent="0.25">
      <c r="B48" s="12" t="s">
        <v>192</v>
      </c>
      <c r="C48" s="18">
        <v>4044</v>
      </c>
      <c r="D48" s="18">
        <v>2840</v>
      </c>
      <c r="E48" s="216">
        <f>+C48/D48-1</f>
        <v>0.42394366197183109</v>
      </c>
      <c r="F48" s="18">
        <v>11237</v>
      </c>
      <c r="G48" s="18">
        <v>7234</v>
      </c>
      <c r="H48" s="216">
        <f>+F48/G48-1</f>
        <v>0.55335913740669063</v>
      </c>
    </row>
    <row r="49" spans="2:8" x14ac:dyDescent="0.25">
      <c r="B49" s="14" t="s">
        <v>185</v>
      </c>
      <c r="C49" s="175">
        <v>2861</v>
      </c>
      <c r="D49" s="175">
        <v>3109</v>
      </c>
      <c r="E49" s="226">
        <f t="shared" ref="E49:E59" si="6">+C49/D49-1</f>
        <v>-7.976841428111936E-2</v>
      </c>
      <c r="F49" s="175">
        <v>11593</v>
      </c>
      <c r="G49" s="175">
        <v>10531</v>
      </c>
      <c r="H49" s="226">
        <f t="shared" ref="H49:H59" si="7">+F49/G49-1</f>
        <v>0.10084512391985556</v>
      </c>
    </row>
    <row r="50" spans="2:8" x14ac:dyDescent="0.25">
      <c r="B50" s="20" t="s">
        <v>174</v>
      </c>
      <c r="C50" s="198">
        <f>+C48+C49</f>
        <v>6905</v>
      </c>
      <c r="D50" s="198">
        <f>+D48+D49</f>
        <v>5949</v>
      </c>
      <c r="E50" s="238">
        <f t="shared" si="6"/>
        <v>0.16069927718944355</v>
      </c>
      <c r="F50" s="237">
        <f>+F48+F49</f>
        <v>22830</v>
      </c>
      <c r="G50" s="198">
        <f>+G48+G49</f>
        <v>17765</v>
      </c>
      <c r="H50" s="238">
        <f t="shared" si="7"/>
        <v>0.2851111736560652</v>
      </c>
    </row>
    <row r="51" spans="2:8" x14ac:dyDescent="0.25">
      <c r="B51" s="14" t="s">
        <v>175</v>
      </c>
      <c r="C51" s="175">
        <v>151</v>
      </c>
      <c r="D51" s="175">
        <v>155</v>
      </c>
      <c r="E51" s="226">
        <f t="shared" si="6"/>
        <v>-2.5806451612903181E-2</v>
      </c>
      <c r="F51" s="175">
        <v>584</v>
      </c>
      <c r="G51" s="175">
        <v>451</v>
      </c>
      <c r="H51" s="226">
        <f t="shared" si="7"/>
        <v>0.29490022172949004</v>
      </c>
    </row>
    <row r="52" spans="2:8" x14ac:dyDescent="0.25">
      <c r="B52" s="12" t="s">
        <v>176</v>
      </c>
      <c r="C52" s="18">
        <v>979</v>
      </c>
      <c r="D52" s="18">
        <v>650</v>
      </c>
      <c r="E52" s="216">
        <f t="shared" si="6"/>
        <v>0.50615384615384618</v>
      </c>
      <c r="F52" s="18">
        <v>2488</v>
      </c>
      <c r="G52" s="18">
        <v>1758</v>
      </c>
      <c r="H52" s="216">
        <f t="shared" si="7"/>
        <v>0.41524459613196818</v>
      </c>
    </row>
    <row r="53" spans="2:8" x14ac:dyDescent="0.25">
      <c r="B53" s="14" t="s">
        <v>94</v>
      </c>
      <c r="C53" s="175">
        <v>85</v>
      </c>
      <c r="D53" s="175">
        <v>90</v>
      </c>
      <c r="E53" s="226">
        <f t="shared" si="6"/>
        <v>-5.555555555555558E-2</v>
      </c>
      <c r="F53" s="175">
        <v>250</v>
      </c>
      <c r="G53" s="175">
        <v>277</v>
      </c>
      <c r="H53" s="226">
        <f t="shared" si="7"/>
        <v>-9.7472924187725685E-2</v>
      </c>
    </row>
    <row r="54" spans="2:8" x14ac:dyDescent="0.25">
      <c r="B54" s="12" t="s">
        <v>186</v>
      </c>
      <c r="C54" s="18">
        <v>429</v>
      </c>
      <c r="D54" s="18">
        <v>251</v>
      </c>
      <c r="E54" s="216">
        <f t="shared" si="6"/>
        <v>0.70916334661354585</v>
      </c>
      <c r="F54" s="18">
        <v>1220</v>
      </c>
      <c r="G54" s="18">
        <v>715</v>
      </c>
      <c r="H54" s="216">
        <f t="shared" si="7"/>
        <v>0.70629370629370625</v>
      </c>
    </row>
    <row r="55" spans="2:8" x14ac:dyDescent="0.25">
      <c r="B55" s="14" t="s">
        <v>95</v>
      </c>
      <c r="C55" s="175">
        <v>268</v>
      </c>
      <c r="D55" s="175">
        <v>190</v>
      </c>
      <c r="E55" s="226">
        <f t="shared" si="6"/>
        <v>0.41052631578947363</v>
      </c>
      <c r="F55" s="175">
        <v>643</v>
      </c>
      <c r="G55" s="175">
        <v>484</v>
      </c>
      <c r="H55" s="226">
        <f t="shared" si="7"/>
        <v>0.32851239669421495</v>
      </c>
    </row>
    <row r="56" spans="2:8" ht="15.75" thickBot="1" x14ac:dyDescent="0.3">
      <c r="B56" s="94" t="s">
        <v>96</v>
      </c>
      <c r="C56" s="17">
        <v>31</v>
      </c>
      <c r="D56" s="17">
        <v>28</v>
      </c>
      <c r="E56" s="225">
        <f t="shared" si="6"/>
        <v>0.10714285714285721</v>
      </c>
      <c r="F56" s="17">
        <v>58</v>
      </c>
      <c r="G56" s="17">
        <v>67</v>
      </c>
      <c r="H56" s="225">
        <f t="shared" si="7"/>
        <v>-0.13432835820895528</v>
      </c>
    </row>
    <row r="57" spans="2:8" ht="15.75" thickBot="1" x14ac:dyDescent="0.3">
      <c r="B57" s="40" t="s">
        <v>193</v>
      </c>
      <c r="C57" s="71">
        <f>C50+SUM(C51:C56)</f>
        <v>8848</v>
      </c>
      <c r="D57" s="71">
        <f>D50+SUM(D51:D56)</f>
        <v>7313</v>
      </c>
      <c r="E57" s="224">
        <f t="shared" si="6"/>
        <v>0.20990017776562286</v>
      </c>
      <c r="F57" s="71">
        <f>F50+SUM(F51:F56)</f>
        <v>28073</v>
      </c>
      <c r="G57" s="71">
        <f>G50+SUM(G51:G56)</f>
        <v>21517</v>
      </c>
      <c r="H57" s="224">
        <f t="shared" si="7"/>
        <v>0.30468931542501276</v>
      </c>
    </row>
    <row r="58" spans="2:8" ht="15.75" thickBot="1" x14ac:dyDescent="0.3">
      <c r="B58" s="100" t="s">
        <v>177</v>
      </c>
      <c r="C58" s="18">
        <v>3023</v>
      </c>
      <c r="D58" s="18">
        <v>1971</v>
      </c>
      <c r="E58" s="216">
        <f t="shared" si="6"/>
        <v>0.53373921867072549</v>
      </c>
      <c r="F58" s="18">
        <v>10154</v>
      </c>
      <c r="G58" s="18">
        <v>7458</v>
      </c>
      <c r="H58" s="216">
        <f t="shared" si="7"/>
        <v>0.36149101635827297</v>
      </c>
    </row>
    <row r="59" spans="2:8" ht="15.75" thickBot="1" x14ac:dyDescent="0.3">
      <c r="B59" s="207" t="s">
        <v>13</v>
      </c>
      <c r="C59" s="199">
        <f>+C57+C58</f>
        <v>11871</v>
      </c>
      <c r="D59" s="199">
        <f>+D57+D58</f>
        <v>9284</v>
      </c>
      <c r="E59" s="239">
        <f t="shared" si="6"/>
        <v>0.27865144334338643</v>
      </c>
      <c r="F59" s="199">
        <f>+F57+F58</f>
        <v>38227</v>
      </c>
      <c r="G59" s="199">
        <f>+G57+G58</f>
        <v>28975</v>
      </c>
      <c r="H59" s="239">
        <f t="shared" si="7"/>
        <v>0.31930974978429671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E30 E43 E57 E50 E5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H11"/>
  <sheetViews>
    <sheetView showGridLines="0" workbookViewId="0">
      <selection activeCell="F11" sqref="F11"/>
    </sheetView>
  </sheetViews>
  <sheetFormatPr baseColWidth="10" defaultRowHeight="15" x14ac:dyDescent="0.25"/>
  <cols>
    <col min="1" max="1" width="3.7109375" customWidth="1"/>
    <col min="2" max="2" width="49.7109375" style="48" customWidth="1"/>
  </cols>
  <sheetData>
    <row r="2" spans="2:8" x14ac:dyDescent="0.25">
      <c r="B2" s="49" t="s">
        <v>97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x14ac:dyDescent="0.25">
      <c r="B5" s="12" t="s">
        <v>89</v>
      </c>
      <c r="C5" s="18">
        <v>918</v>
      </c>
      <c r="D5" s="18">
        <v>1337</v>
      </c>
      <c r="E5" s="216">
        <f>+C5/D5-1</f>
        <v>-0.31338818249813016</v>
      </c>
      <c r="F5" s="18">
        <v>2908</v>
      </c>
      <c r="G5" s="18">
        <v>4194</v>
      </c>
      <c r="H5" s="216">
        <f>+F5/G5-1</f>
        <v>-0.3066285169289461</v>
      </c>
    </row>
    <row r="6" spans="2:8" ht="23.25" thickBot="1" x14ac:dyDescent="0.3">
      <c r="B6" s="52" t="s">
        <v>270</v>
      </c>
      <c r="C6" s="5">
        <v>5223</v>
      </c>
      <c r="D6" s="5">
        <v>-27689</v>
      </c>
      <c r="E6" s="222" t="s">
        <v>5</v>
      </c>
      <c r="F6" s="5">
        <v>-4435</v>
      </c>
      <c r="G6" s="5">
        <v>-26228</v>
      </c>
      <c r="H6" s="222">
        <f>+F6/G6-1</f>
        <v>-0.8309059020893701</v>
      </c>
    </row>
    <row r="7" spans="2:8" ht="15.75" thickBot="1" x14ac:dyDescent="0.3">
      <c r="B7" s="33" t="s">
        <v>165</v>
      </c>
      <c r="C7" s="10">
        <v>5863</v>
      </c>
      <c r="D7" s="10">
        <v>-26861</v>
      </c>
      <c r="E7" s="223" t="s">
        <v>5</v>
      </c>
      <c r="F7" s="10">
        <v>-2281</v>
      </c>
      <c r="G7" s="10">
        <v>-23652</v>
      </c>
      <c r="H7" s="223">
        <f>+F7/G7-1</f>
        <v>-0.90355995264671063</v>
      </c>
    </row>
    <row r="8" spans="2:8" ht="15.75" thickBot="1" x14ac:dyDescent="0.3">
      <c r="B8" s="52" t="s">
        <v>85</v>
      </c>
      <c r="C8" s="5">
        <v>15</v>
      </c>
      <c r="D8" s="5">
        <v>48</v>
      </c>
      <c r="E8" s="222">
        <f>+C8/D8-1</f>
        <v>-0.6875</v>
      </c>
      <c r="F8" s="5">
        <v>116</v>
      </c>
      <c r="G8" s="5">
        <v>178</v>
      </c>
      <c r="H8" s="222">
        <f>+F8/G8-1</f>
        <v>-0.348314606741573</v>
      </c>
    </row>
    <row r="9" spans="2:8" ht="15.75" thickBot="1" x14ac:dyDescent="0.3">
      <c r="B9" s="33" t="s">
        <v>14</v>
      </c>
      <c r="C9" s="10">
        <v>5878</v>
      </c>
      <c r="D9" s="10">
        <v>-26813</v>
      </c>
      <c r="E9" s="223" t="s">
        <v>5</v>
      </c>
      <c r="F9" s="10">
        <v>-2165</v>
      </c>
      <c r="G9" s="10">
        <v>-23474</v>
      </c>
      <c r="H9" s="223">
        <f>+F9/G9-1</f>
        <v>-0.90777029905427287</v>
      </c>
    </row>
    <row r="10" spans="2:8" ht="15.75" thickBot="1" x14ac:dyDescent="0.3">
      <c r="B10" s="40" t="s">
        <v>184</v>
      </c>
      <c r="C10" s="71">
        <v>655</v>
      </c>
      <c r="D10" s="71">
        <v>876</v>
      </c>
      <c r="E10" s="224">
        <f>+C10/D10-1</f>
        <v>-0.25228310502283102</v>
      </c>
      <c r="F10" s="71">
        <v>2270</v>
      </c>
      <c r="G10" s="71">
        <v>2754</v>
      </c>
      <c r="H10" s="224">
        <f>+F10/G10-1</f>
        <v>-0.17574437182280322</v>
      </c>
    </row>
    <row r="11" spans="2:8" x14ac:dyDescent="0.25">
      <c r="B11" s="53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H8"/>
  <sheetViews>
    <sheetView showGridLines="0" workbookViewId="0">
      <selection activeCell="K8" sqref="K8"/>
    </sheetView>
  </sheetViews>
  <sheetFormatPr baseColWidth="10" defaultRowHeight="15" x14ac:dyDescent="0.25"/>
  <cols>
    <col min="1" max="1" width="3.7109375" customWidth="1"/>
    <col min="2" max="2" width="49.7109375" style="48" customWidth="1"/>
  </cols>
  <sheetData>
    <row r="2" spans="2:8" x14ac:dyDescent="0.25">
      <c r="B2" s="49" t="s">
        <v>99</v>
      </c>
    </row>
    <row r="3" spans="2:8" ht="15.75" thickBot="1" x14ac:dyDescent="0.3"/>
    <row r="4" spans="2:8" ht="15.75" thickTop="1" x14ac:dyDescent="0.25">
      <c r="B4" s="31" t="s">
        <v>83</v>
      </c>
      <c r="C4" s="99" t="s">
        <v>361</v>
      </c>
      <c r="D4" s="99" t="s">
        <v>265</v>
      </c>
      <c r="E4" s="99" t="s">
        <v>84</v>
      </c>
      <c r="F4" s="99" t="s">
        <v>362</v>
      </c>
      <c r="G4" s="99" t="s">
        <v>363</v>
      </c>
      <c r="H4" s="99" t="s">
        <v>84</v>
      </c>
    </row>
    <row r="5" spans="2:8" ht="15.75" thickBot="1" x14ac:dyDescent="0.3">
      <c r="B5" s="55" t="s">
        <v>52</v>
      </c>
      <c r="C5" s="17">
        <v>3198</v>
      </c>
      <c r="D5" s="17">
        <v>2215</v>
      </c>
      <c r="E5" s="225">
        <f>+C5/D5-1</f>
        <v>0.44379232505643351</v>
      </c>
      <c r="F5" s="17">
        <v>9249</v>
      </c>
      <c r="G5" s="17">
        <v>5494</v>
      </c>
      <c r="H5" s="225">
        <f>+F5/G5-1</f>
        <v>0.68347287950491453</v>
      </c>
    </row>
    <row r="6" spans="2:8" ht="15.75" thickBot="1" x14ac:dyDescent="0.3">
      <c r="B6" s="56" t="s">
        <v>165</v>
      </c>
      <c r="C6" s="71">
        <v>929</v>
      </c>
      <c r="D6" s="71">
        <v>496</v>
      </c>
      <c r="E6" s="224">
        <f t="shared" ref="E6:E8" si="0">+C6/D6-1</f>
        <v>0.87298387096774199</v>
      </c>
      <c r="F6" s="71">
        <v>2712</v>
      </c>
      <c r="G6" s="71">
        <v>1014</v>
      </c>
      <c r="H6" s="224">
        <f t="shared" ref="H6:H8" si="1">+F6/G6-1</f>
        <v>1.6745562130177514</v>
      </c>
    </row>
    <row r="7" spans="2:8" ht="15.75" thickBot="1" x14ac:dyDescent="0.3">
      <c r="B7" s="55" t="s">
        <v>85</v>
      </c>
      <c r="C7" s="17">
        <v>169</v>
      </c>
      <c r="D7" s="17">
        <v>173</v>
      </c>
      <c r="E7" s="225">
        <f t="shared" si="0"/>
        <v>-2.3121387283236983E-2</v>
      </c>
      <c r="F7" s="17">
        <v>484</v>
      </c>
      <c r="G7" s="17">
        <v>503</v>
      </c>
      <c r="H7" s="225">
        <f t="shared" si="1"/>
        <v>-3.7773359840954313E-2</v>
      </c>
    </row>
    <row r="8" spans="2:8" ht="15.75" thickBot="1" x14ac:dyDescent="0.3">
      <c r="B8" s="56" t="s">
        <v>14</v>
      </c>
      <c r="C8" s="71">
        <v>1098</v>
      </c>
      <c r="D8" s="71">
        <v>669</v>
      </c>
      <c r="E8" s="224">
        <f t="shared" si="0"/>
        <v>0.64125560538116599</v>
      </c>
      <c r="F8" s="71">
        <v>3196</v>
      </c>
      <c r="G8" s="71">
        <v>1517</v>
      </c>
      <c r="H8" s="224">
        <f t="shared" si="1"/>
        <v>1.1067897165458143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BCFB750C-4693-42F4-BE66-BC8D806A7384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Summary FS</vt:lpstr>
      <vt:lpstr>Reconciliations</vt:lpstr>
      <vt:lpstr>IS!OLE_LINK15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Florencia Berensztein</cp:lastModifiedBy>
  <dcterms:created xsi:type="dcterms:W3CDTF">2020-02-18T12:46:17Z</dcterms:created>
  <dcterms:modified xsi:type="dcterms:W3CDTF">2023-05-12T15:38:08Z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