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clr2-adm\Finanzas\TODOS\Balances y Press Releases\IRSA\FY 22 IRSA\IQ22\Earnings y Short Press Release\"/>
    </mc:Choice>
  </mc:AlternateContent>
  <xr:revisionPtr revIDLastSave="0" documentId="13_ncr:1_{8BD253B4-A4F1-4AC8-B828-AD49B80651C1}" xr6:coauthVersionLast="47" xr6:coauthVersionMax="47" xr10:uidLastSave="{00000000-0000-0000-0000-000000000000}"/>
  <bookViews>
    <workbookView xWindow="-120" yWindow="-120" windowWidth="29040" windowHeight="15840" tabRatio="815" xr2:uid="{5E92E733-D688-4201-A28F-6D597095AF7B}"/>
  </bookViews>
  <sheets>
    <sheet name="BS" sheetId="10" r:id="rId1"/>
    <sheet name="IS" sheetId="11" r:id="rId2"/>
    <sheet name="CF" sheetId="12" r:id="rId3"/>
    <sheet name="Consolidated Results" sheetId="1" r:id="rId4"/>
    <sheet name="Shopping Malls" sheetId="2" r:id="rId5"/>
    <sheet name="Offices" sheetId="5" r:id="rId6"/>
    <sheet name="Hotels" sheetId="13" r:id="rId7"/>
    <sheet name="Sales &amp; Developments" sheetId="6" r:id="rId8"/>
    <sheet name="Corporate" sheetId="14" r:id="rId9"/>
    <sheet name="EBITDA by Segment" sheetId="16" r:id="rId10"/>
    <sheet name="Consolidated IS Reconciliation" sheetId="7" r:id="rId11"/>
    <sheet name="Summary FS" sheetId="8" r:id="rId12"/>
    <sheet name="EBITDA Reconciliation" sheetId="9" r:id="rId13"/>
  </sheets>
  <definedNames>
    <definedName name="_Hlk56177253" localSheetId="11">'Summary FS'!#REF!</definedName>
    <definedName name="OLE_LINK15" localSheetId="1">IS!$B$3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9" l="1"/>
  <c r="E12" i="9"/>
  <c r="E22" i="9" s="1"/>
  <c r="G56" i="8"/>
  <c r="G65" i="8"/>
  <c r="G60" i="8"/>
  <c r="G62" i="8" s="1"/>
  <c r="G57" i="8"/>
  <c r="H56" i="8"/>
  <c r="E48" i="8"/>
  <c r="E45" i="8"/>
  <c r="E26" i="8"/>
  <c r="E21" i="8"/>
  <c r="E13" i="8"/>
  <c r="G59" i="8" s="1"/>
  <c r="G63" i="8" s="1"/>
  <c r="E10" i="8"/>
  <c r="E7" i="8"/>
  <c r="E56" i="8"/>
  <c r="E57" i="8"/>
  <c r="E60" i="8"/>
  <c r="E62" i="8" s="1"/>
  <c r="E65" i="8"/>
  <c r="J17" i="16"/>
  <c r="J16" i="16"/>
  <c r="J11" i="16"/>
  <c r="J10" i="16"/>
  <c r="J6" i="16"/>
  <c r="J5" i="16"/>
  <c r="I18" i="16"/>
  <c r="H18" i="16"/>
  <c r="G18" i="16"/>
  <c r="F18" i="16"/>
  <c r="E18" i="16"/>
  <c r="D18" i="16"/>
  <c r="C18" i="16"/>
  <c r="J18" i="16" s="1"/>
  <c r="E8" i="14"/>
  <c r="E6" i="14"/>
  <c r="G8" i="14"/>
  <c r="G7" i="14"/>
  <c r="E7" i="14"/>
  <c r="G6" i="14"/>
  <c r="G11" i="6"/>
  <c r="G8" i="6"/>
  <c r="G7" i="6"/>
  <c r="G6" i="6"/>
  <c r="E5" i="13"/>
  <c r="G8" i="13"/>
  <c r="G7" i="13"/>
  <c r="G6" i="13"/>
  <c r="G5" i="13"/>
  <c r="G10" i="5"/>
  <c r="G9" i="5"/>
  <c r="G8" i="5"/>
  <c r="G7" i="5"/>
  <c r="G6" i="5"/>
  <c r="G5" i="5"/>
  <c r="G10" i="2"/>
  <c r="G9" i="2"/>
  <c r="G8" i="2"/>
  <c r="G7" i="2"/>
  <c r="G6" i="2"/>
  <c r="G5" i="2"/>
  <c r="G57" i="2"/>
  <c r="E57" i="2"/>
  <c r="F56" i="2"/>
  <c r="F58" i="2" s="1"/>
  <c r="D56" i="2"/>
  <c r="D58" i="2" s="1"/>
  <c r="C56" i="2"/>
  <c r="E56" i="2" s="1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F42" i="2"/>
  <c r="D42" i="2"/>
  <c r="C42" i="2"/>
  <c r="G42" i="2" s="1"/>
  <c r="G41" i="2"/>
  <c r="E41" i="2"/>
  <c r="G40" i="2"/>
  <c r="E40" i="2"/>
  <c r="G39" i="2"/>
  <c r="E39" i="2"/>
  <c r="G38" i="2"/>
  <c r="E38" i="2"/>
  <c r="G37" i="2"/>
  <c r="E37" i="2"/>
  <c r="G36" i="2"/>
  <c r="G35" i="2"/>
  <c r="E35" i="2"/>
  <c r="F29" i="2"/>
  <c r="D29" i="2"/>
  <c r="C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E50" i="8" l="1"/>
  <c r="E14" i="8"/>
  <c r="G66" i="8" s="1"/>
  <c r="H65" i="8" s="1"/>
  <c r="H62" i="8"/>
  <c r="H59" i="8"/>
  <c r="E27" i="8"/>
  <c r="E29" i="8" s="1"/>
  <c r="E31" i="8" s="1"/>
  <c r="E33" i="8" s="1"/>
  <c r="G29" i="2"/>
  <c r="G56" i="2"/>
  <c r="C58" i="2"/>
  <c r="E42" i="2"/>
  <c r="E29" i="2"/>
  <c r="E58" i="2" l="1"/>
  <c r="G58" i="2"/>
  <c r="G13" i="1" l="1"/>
  <c r="G12" i="1"/>
  <c r="G11" i="1"/>
  <c r="G10" i="1"/>
  <c r="G9" i="1"/>
  <c r="G8" i="1"/>
  <c r="G7" i="1"/>
  <c r="G6" i="1"/>
  <c r="G5" i="1"/>
  <c r="E9" i="6"/>
  <c r="E8" i="6"/>
  <c r="E12" i="6"/>
  <c r="E11" i="6"/>
  <c r="E7" i="13"/>
  <c r="E7" i="6" l="1"/>
  <c r="E6" i="6"/>
  <c r="E10" i="5"/>
  <c r="E9" i="5"/>
  <c r="E8" i="5"/>
  <c r="E7" i="5"/>
  <c r="E6" i="5"/>
  <c r="E5" i="5"/>
  <c r="E9" i="2"/>
  <c r="E8" i="2"/>
  <c r="E7" i="2"/>
  <c r="E6" i="2"/>
  <c r="E5" i="2"/>
  <c r="E13" i="1"/>
  <c r="E12" i="1"/>
  <c r="E11" i="1"/>
  <c r="E10" i="1"/>
  <c r="E9" i="1"/>
  <c r="E8" i="1"/>
  <c r="E7" i="1"/>
  <c r="E6" i="1"/>
  <c r="E5" i="1"/>
  <c r="D20" i="9"/>
  <c r="C20" i="9"/>
  <c r="D10" i="9"/>
  <c r="D7" i="9"/>
  <c r="C7" i="9"/>
  <c r="C10" i="9"/>
  <c r="G13" i="7"/>
  <c r="G11" i="7"/>
  <c r="G10" i="7"/>
  <c r="G9" i="7"/>
  <c r="G8" i="7"/>
  <c r="G6" i="7"/>
  <c r="G5" i="7"/>
  <c r="D7" i="7"/>
  <c r="D12" i="7" s="1"/>
  <c r="D14" i="7" s="1"/>
  <c r="E7" i="7"/>
  <c r="E12" i="7" s="1"/>
  <c r="E14" i="7" s="1"/>
  <c r="F7" i="7"/>
  <c r="F12" i="7" s="1"/>
  <c r="F14" i="7" s="1"/>
  <c r="C7" i="7"/>
  <c r="D12" i="16"/>
  <c r="E12" i="16"/>
  <c r="F12" i="16"/>
  <c r="G12" i="16"/>
  <c r="H12" i="16"/>
  <c r="I12" i="16"/>
  <c r="C12" i="16"/>
  <c r="J12" i="16" s="1"/>
  <c r="D7" i="16"/>
  <c r="D19" i="16" s="1"/>
  <c r="E7" i="16"/>
  <c r="F7" i="16"/>
  <c r="F19" i="16" s="1"/>
  <c r="G7" i="16"/>
  <c r="G19" i="16" s="1"/>
  <c r="H7" i="16"/>
  <c r="H19" i="16" s="1"/>
  <c r="I7" i="16"/>
  <c r="C7" i="16"/>
  <c r="E13" i="16" l="1"/>
  <c r="E19" i="16"/>
  <c r="C13" i="16"/>
  <c r="C19" i="16"/>
  <c r="I13" i="16"/>
  <c r="I19" i="16"/>
  <c r="F13" i="16"/>
  <c r="G7" i="7"/>
  <c r="C12" i="7"/>
  <c r="H13" i="16"/>
  <c r="D13" i="16"/>
  <c r="J7" i="16"/>
  <c r="G13" i="16"/>
  <c r="C8" i="8"/>
  <c r="C60" i="8" s="1"/>
  <c r="C62" i="8" s="1"/>
  <c r="C9" i="8"/>
  <c r="C10" i="8" s="1"/>
  <c r="C20" i="8"/>
  <c r="D20" i="8"/>
  <c r="C22" i="8"/>
  <c r="D22" i="8"/>
  <c r="C23" i="8"/>
  <c r="D23" i="8"/>
  <c r="C24" i="8"/>
  <c r="D24" i="8"/>
  <c r="C25" i="8"/>
  <c r="D25" i="8"/>
  <c r="C28" i="8"/>
  <c r="D28" i="8"/>
  <c r="C30" i="8"/>
  <c r="D30" i="8"/>
  <c r="C36" i="8"/>
  <c r="D36" i="8"/>
  <c r="C37" i="8"/>
  <c r="D37" i="8"/>
  <c r="C46" i="8"/>
  <c r="D46" i="8"/>
  <c r="C48" i="8"/>
  <c r="D48" i="8"/>
  <c r="C49" i="8"/>
  <c r="D49" i="8"/>
  <c r="J13" i="16" l="1"/>
  <c r="J19" i="16"/>
  <c r="D26" i="8"/>
  <c r="G12" i="7"/>
  <c r="C14" i="7"/>
  <c r="G14" i="7" s="1"/>
  <c r="C26" i="8"/>
  <c r="D10" i="8"/>
  <c r="C29" i="11" l="1"/>
  <c r="D29" i="11"/>
  <c r="D40" i="12" l="1"/>
  <c r="D44" i="12" s="1"/>
  <c r="C40" i="12"/>
  <c r="C44" i="12" s="1"/>
  <c r="D35" i="12"/>
  <c r="D37" i="12" s="1"/>
  <c r="D44" i="8" s="1"/>
  <c r="C35" i="12"/>
  <c r="C37" i="12" s="1"/>
  <c r="C44" i="8" s="1"/>
  <c r="D22" i="12"/>
  <c r="D24" i="12" s="1"/>
  <c r="D43" i="8" s="1"/>
  <c r="C22" i="12"/>
  <c r="C24" i="12" s="1"/>
  <c r="C43" i="8" s="1"/>
  <c r="D9" i="12"/>
  <c r="D11" i="12" s="1"/>
  <c r="D42" i="8" s="1"/>
  <c r="C9" i="12"/>
  <c r="C11" i="12" s="1"/>
  <c r="C42" i="8" s="1"/>
  <c r="D36" i="11"/>
  <c r="C36" i="11"/>
  <c r="D31" i="11"/>
  <c r="D32" i="8" s="1"/>
  <c r="C31" i="11"/>
  <c r="C32" i="8" s="1"/>
  <c r="D20" i="11"/>
  <c r="C20" i="11"/>
  <c r="D8" i="11"/>
  <c r="D13" i="11" s="1"/>
  <c r="D19" i="8" s="1"/>
  <c r="D21" i="8" s="1"/>
  <c r="D27" i="8" s="1"/>
  <c r="D29" i="8" s="1"/>
  <c r="D31" i="8" s="1"/>
  <c r="C8" i="11"/>
  <c r="C13" i="11" s="1"/>
  <c r="C19" i="8" s="1"/>
  <c r="C21" i="8" s="1"/>
  <c r="C27" i="8" s="1"/>
  <c r="C29" i="8" s="1"/>
  <c r="C31" i="8" s="1"/>
  <c r="D51" i="10"/>
  <c r="C51" i="10"/>
  <c r="C12" i="8" s="1"/>
  <c r="C57" i="8" s="1"/>
  <c r="D42" i="10"/>
  <c r="C42" i="10"/>
  <c r="C11" i="8" s="1"/>
  <c r="D31" i="10"/>
  <c r="C31" i="10"/>
  <c r="D26" i="10"/>
  <c r="C26" i="10"/>
  <c r="C6" i="8" s="1"/>
  <c r="C56" i="8" s="1"/>
  <c r="D18" i="10"/>
  <c r="C18" i="10"/>
  <c r="C5" i="8" s="1"/>
  <c r="F56" i="8" l="1"/>
  <c r="D7" i="8"/>
  <c r="D33" i="8"/>
  <c r="D45" i="8"/>
  <c r="D50" i="8" s="1"/>
  <c r="C45" i="8"/>
  <c r="C50" i="8" s="1"/>
  <c r="C33" i="8"/>
  <c r="D13" i="8"/>
  <c r="E59" i="8" s="1"/>
  <c r="E63" i="8" s="1"/>
  <c r="C13" i="8"/>
  <c r="D56" i="8"/>
  <c r="C65" i="8"/>
  <c r="C7" i="8"/>
  <c r="C15" i="11"/>
  <c r="C21" i="11" s="1"/>
  <c r="C23" i="11" s="1"/>
  <c r="C25" i="11" s="1"/>
  <c r="C6" i="9" s="1"/>
  <c r="C12" i="9" s="1"/>
  <c r="C22" i="9" s="1"/>
  <c r="C23" i="9" s="1"/>
  <c r="D15" i="11"/>
  <c r="D21" i="11" s="1"/>
  <c r="D23" i="11" s="1"/>
  <c r="D25" i="11" s="1"/>
  <c r="D6" i="9" s="1"/>
  <c r="D12" i="9" s="1"/>
  <c r="D22" i="9" s="1"/>
  <c r="D23" i="9" s="1"/>
  <c r="C52" i="10"/>
  <c r="D52" i="10"/>
  <c r="D27" i="10"/>
  <c r="C27" i="10"/>
  <c r="D14" i="8" l="1"/>
  <c r="C59" i="8"/>
  <c r="C14" i="8"/>
  <c r="C66" i="8" s="1"/>
  <c r="D65" i="8" s="1"/>
  <c r="C53" i="10"/>
  <c r="D53" i="10"/>
  <c r="D32" i="11"/>
  <c r="C32" i="11"/>
  <c r="E66" i="8" l="1"/>
  <c r="F65" i="8" s="1"/>
  <c r="F59" i="8"/>
  <c r="F62" i="8"/>
  <c r="D59" i="8"/>
  <c r="C63" i="8"/>
  <c r="D62" i="8" s="1"/>
</calcChain>
</file>

<file path=xl/sharedStrings.xml><?xml version="1.0" encoding="utf-8"?>
<sst xmlns="http://schemas.openxmlformats.org/spreadsheetml/2006/main" count="470" uniqueCount="279">
  <si>
    <t>Alto Palermo</t>
  </si>
  <si>
    <t>Abasto Shopping</t>
  </si>
  <si>
    <t>Alto Avellaneda</t>
  </si>
  <si>
    <t>Alcorta Shopping</t>
  </si>
  <si>
    <t>Patio Bullrich</t>
  </si>
  <si>
    <t>-</t>
  </si>
  <si>
    <t>Soleil</t>
  </si>
  <si>
    <t>Distrito Arcos</t>
  </si>
  <si>
    <t>Alto Noa Shopping</t>
  </si>
  <si>
    <t>Alto Rosario Shopping</t>
  </si>
  <si>
    <t>Mendoza Plaza Shopping</t>
  </si>
  <si>
    <t>Córdoba Shopping</t>
  </si>
  <si>
    <t>Alto Comahue</t>
  </si>
  <si>
    <t>Total</t>
  </si>
  <si>
    <t>Restaurant</t>
  </si>
  <si>
    <t>EBITDA</t>
  </si>
  <si>
    <t xml:space="preserve"> - </t>
  </si>
  <si>
    <t>ASSETS</t>
  </si>
  <si>
    <t>Non-current assets</t>
  </si>
  <si>
    <t xml:space="preserve">Investment properties </t>
  </si>
  <si>
    <t xml:space="preserve">Property, plant and equipment </t>
  </si>
  <si>
    <t xml:space="preserve">Trading properties </t>
  </si>
  <si>
    <t xml:space="preserve">Intangible assets </t>
  </si>
  <si>
    <t>Investments in associates and joint ventures</t>
  </si>
  <si>
    <t>Deferred income tax assets</t>
  </si>
  <si>
    <t xml:space="preserve">Income tax and MPIT credit </t>
  </si>
  <si>
    <t xml:space="preserve">Trade and other receivables </t>
  </si>
  <si>
    <t xml:space="preserve">Investments in financial assets </t>
  </si>
  <si>
    <t xml:space="preserve">Derivative financial instruments </t>
  </si>
  <si>
    <t xml:space="preserve">Total non-current assets </t>
  </si>
  <si>
    <t>Current assets</t>
  </si>
  <si>
    <t xml:space="preserve">Inventories </t>
  </si>
  <si>
    <t xml:space="preserve">Cash and cash equivalents </t>
  </si>
  <si>
    <t xml:space="preserve">Total current assets </t>
  </si>
  <si>
    <t xml:space="preserve">TOTAL ASSETS </t>
  </si>
  <si>
    <t>SHAREHOLDERS’ EQUITY</t>
  </si>
  <si>
    <t>Shareholders' equity attributable to equity holders of the parent (according to corresponding statement)</t>
  </si>
  <si>
    <t xml:space="preserve">Non-controlling interest </t>
  </si>
  <si>
    <t xml:space="preserve">TOTAL SHAREHOLDERS’ EQUITY </t>
  </si>
  <si>
    <t>LIABILITIES</t>
  </si>
  <si>
    <t>Non-current liabilities</t>
  </si>
  <si>
    <t xml:space="preserve">Borrowings </t>
  </si>
  <si>
    <t>Lease liabilities</t>
  </si>
  <si>
    <t xml:space="preserve">Deferred income tax liabilities </t>
  </si>
  <si>
    <t xml:space="preserve">Trade and other payables </t>
  </si>
  <si>
    <t xml:space="preserve">Provisions  </t>
  </si>
  <si>
    <t xml:space="preserve">Employee benefits </t>
  </si>
  <si>
    <t xml:space="preserve">Salaries and social security liabilities </t>
  </si>
  <si>
    <t xml:space="preserve">Total non-current liabilities </t>
  </si>
  <si>
    <t>Current liabilities</t>
  </si>
  <si>
    <t xml:space="preserve">Income tax and MPIT liabilities </t>
  </si>
  <si>
    <t xml:space="preserve">Total current liabilities </t>
  </si>
  <si>
    <t xml:space="preserve">TOTAL LIABILITIES </t>
  </si>
  <si>
    <t xml:space="preserve">TOTAL SHAREHOLDERS’ EQUITY AND LIABILITIES </t>
  </si>
  <si>
    <t>Revenues</t>
  </si>
  <si>
    <t xml:space="preserve">Costs </t>
  </si>
  <si>
    <t>Gross profit</t>
  </si>
  <si>
    <t xml:space="preserve">General and administrative expenses </t>
  </si>
  <si>
    <t xml:space="preserve">Selling expenses </t>
  </si>
  <si>
    <t xml:space="preserve">Other operating results, net </t>
  </si>
  <si>
    <t>Profit / (loss) from operations</t>
  </si>
  <si>
    <t>Share of loss of associates and joint ventures</t>
  </si>
  <si>
    <t xml:space="preserve">Finance income </t>
  </si>
  <si>
    <t xml:space="preserve">Finance costs </t>
  </si>
  <si>
    <t xml:space="preserve">Other financial results </t>
  </si>
  <si>
    <t>Inflation adjustment</t>
  </si>
  <si>
    <t xml:space="preserve">Financial results, net </t>
  </si>
  <si>
    <t>Loss before income tax</t>
  </si>
  <si>
    <t>Other comprehensive income:</t>
  </si>
  <si>
    <t xml:space="preserve">Items that may be reclassified subsequently to profit or loss: </t>
  </si>
  <si>
    <t xml:space="preserve">Currency translation adjustment </t>
  </si>
  <si>
    <t>Total comprehensive income / (loss) for the period</t>
  </si>
  <si>
    <t xml:space="preserve">Equity holders of the parent </t>
  </si>
  <si>
    <t xml:space="preserve">Basic </t>
  </si>
  <si>
    <t xml:space="preserve">Diluted </t>
  </si>
  <si>
    <t>Operating activities:</t>
  </si>
  <si>
    <t>Income tax and MPIT paid</t>
  </si>
  <si>
    <t>Net cash generated from discontinued operating activities</t>
  </si>
  <si>
    <t>Net cash generated from operating activities</t>
  </si>
  <si>
    <t>Investing activities:</t>
  </si>
  <si>
    <t>Contributions and issuance of capital in associates and joint ventures</t>
  </si>
  <si>
    <t>Acquisitions of investments in financial assets</t>
  </si>
  <si>
    <t>Proceeds from disposal of investments in financial assets</t>
  </si>
  <si>
    <t>Interest received from financial assets</t>
  </si>
  <si>
    <t>Financing activities:</t>
  </si>
  <si>
    <t>Borrowings and issuance of non-convertible notes</t>
  </si>
  <si>
    <t>Payment of borrowings and non-convertible notes</t>
  </si>
  <si>
    <t>Interests paid</t>
  </si>
  <si>
    <t>Repurchase of non-convertible notes</t>
  </si>
  <si>
    <t>Acquisition of non-controlling interest in subsidiaries</t>
  </si>
  <si>
    <t>Cash and cash equivalents at beginning of period</t>
  </si>
  <si>
    <t>Cash and cash equivalents at end of period</t>
  </si>
  <si>
    <t>Consolidated Results</t>
  </si>
  <si>
    <t>(in millions of ARS)</t>
  </si>
  <si>
    <t>YoY Var</t>
  </si>
  <si>
    <t>Depreciation and amortization</t>
  </si>
  <si>
    <t>Attributable to equity holders of the parent</t>
  </si>
  <si>
    <t>Attributable to non-controlling interest</t>
  </si>
  <si>
    <t>Shopping Malls’ Financial Indicators</t>
  </si>
  <si>
    <t>Revenues from sales, leases and services</t>
  </si>
  <si>
    <t>(per Type of Business. in ARS million)</t>
  </si>
  <si>
    <t>Anchor Store</t>
  </si>
  <si>
    <t>Clothes and Footwear</t>
  </si>
  <si>
    <t>Entertainment</t>
  </si>
  <si>
    <t>Home</t>
  </si>
  <si>
    <t>Miscellaneous</t>
  </si>
  <si>
    <t>Services</t>
  </si>
  <si>
    <t>Electronic appliances</t>
  </si>
  <si>
    <r>
      <t>(in ARS million)</t>
    </r>
    <r>
      <rPr>
        <b/>
        <sz val="8"/>
        <color rgb="FFFFFFFF"/>
        <rFont val="Arial"/>
        <family val="2"/>
      </rPr>
      <t> </t>
    </r>
  </si>
  <si>
    <t>Fees</t>
  </si>
  <si>
    <t>Commissions</t>
  </si>
  <si>
    <t>Others</t>
  </si>
  <si>
    <t>Offices’ Financial Indicators</t>
  </si>
  <si>
    <t>Net gain from fair value adjustment on investment properties, PP&amp;E e inventories</t>
  </si>
  <si>
    <t>Profit from operations</t>
  </si>
  <si>
    <t>Net gain from fair value adjustment on investment properties</t>
  </si>
  <si>
    <t>Sales &amp; Developments’ Financial Indicators</t>
  </si>
  <si>
    <t>Hotels’ Financial Indicators</t>
  </si>
  <si>
    <t>Corporate Segement’s Financial Indicators</t>
  </si>
  <si>
    <t>Loss from operations</t>
  </si>
  <si>
    <t xml:space="preserve">Revenues </t>
  </si>
  <si>
    <t>Shopping Malls</t>
  </si>
  <si>
    <t>Offices</t>
  </si>
  <si>
    <t>Sales and Developments</t>
  </si>
  <si>
    <t>Hotels</t>
  </si>
  <si>
    <t>International</t>
  </si>
  <si>
    <t>Corporate</t>
  </si>
  <si>
    <t>EBITDA Var</t>
  </si>
  <si>
    <t>Reconciliation with Consolidated Statements of Income (ARS million)</t>
  </si>
  <si>
    <t xml:space="preserve">Total as per segment </t>
  </si>
  <si>
    <t>Joint ventures*</t>
  </si>
  <si>
    <t>Expenses and CPF</t>
  </si>
  <si>
    <t xml:space="preserve"> Elimination of inter-segment transactions</t>
  </si>
  <si>
    <t>Total as per Statements of Income</t>
  </si>
  <si>
    <t>Costs</t>
  </si>
  <si>
    <t>Net loss from fair value adjustment of investment properties</t>
  </si>
  <si>
    <t>General and administrative expenses</t>
  </si>
  <si>
    <t>Selling expenses</t>
  </si>
  <si>
    <t>*Includes Puerto Retiro, CYRSA, Nuevo Puerto Santa Fe and Quality (San Martín plot).</t>
  </si>
  <si>
    <t>Summarized Comparative Consolidated Balance Sheet</t>
  </si>
  <si>
    <r>
      <t>(in ARS million)</t>
    </r>
    <r>
      <rPr>
        <sz val="8"/>
        <color rgb="FFFFFFFF"/>
        <rFont val="Arial"/>
        <family val="2"/>
      </rPr>
      <t> </t>
    </r>
  </si>
  <si>
    <t>Total assets</t>
  </si>
  <si>
    <t>Capital and reserves attributable to the equity holders of the parent</t>
  </si>
  <si>
    <t>Non-controlling interest</t>
  </si>
  <si>
    <t>Total shareholders’ equity</t>
  </si>
  <si>
    <t>Total liabilities</t>
  </si>
  <si>
    <t>Total liabilities and shareholders’ equity</t>
  </si>
  <si>
    <t>Summarized Comparative Consolidated Income Statement</t>
  </si>
  <si>
    <r>
      <t> </t>
    </r>
    <r>
      <rPr>
        <i/>
        <sz val="8"/>
        <color rgb="FFFFFFFF"/>
        <rFont val="Arial"/>
        <family val="2"/>
      </rPr>
      <t>(in ARS million)</t>
    </r>
    <r>
      <rPr>
        <sz val="8"/>
        <color rgb="FFFFFFFF"/>
        <rFont val="Arial"/>
        <family val="2"/>
      </rPr>
      <t> </t>
    </r>
  </si>
  <si>
    <t>Share of profit of associates and joint ventures</t>
  </si>
  <si>
    <t>Financial income</t>
  </si>
  <si>
    <t>Financial cost</t>
  </si>
  <si>
    <t>Other financial results</t>
  </si>
  <si>
    <t>Income tax</t>
  </si>
  <si>
    <t>Profit for the period</t>
  </si>
  <si>
    <t>Attributable to:</t>
  </si>
  <si>
    <t>Equity holders of the parent</t>
  </si>
  <si>
    <t>Summary Comparative Consolidated Cash Flow</t>
  </si>
  <si>
    <t>Net cash generated from investing activities</t>
  </si>
  <si>
    <t>Cash and cash equivalents at beginning of year</t>
  </si>
  <si>
    <t>Cash and cash equivalents reclassified to held for sale</t>
  </si>
  <si>
    <t>Foreign exchange gain on cash and changes in fair value of cash equivalents</t>
  </si>
  <si>
    <t>Cash and cash equivalents at period-end</t>
  </si>
  <si>
    <t>Comparative Ratios</t>
  </si>
  <si>
    <t>Liquidity</t>
  </si>
  <si>
    <t>CURRENT ASSETS</t>
  </si>
  <si>
    <t>CURRENT LIABILITIES</t>
  </si>
  <si>
    <t>Indebtedness</t>
  </si>
  <si>
    <t>TOTAL LIABILITIES</t>
  </si>
  <si>
    <t>SHAREHOLDERS’ EQUITY ATTRIBUTABLE TO EQUITY HOLDERS OF THE PARENT</t>
  </si>
  <si>
    <t>Solvency</t>
  </si>
  <si>
    <t>Capital Assets</t>
  </si>
  <si>
    <t>NON-CURRENT ASSETS</t>
  </si>
  <si>
    <t>TOTAL ASSETS</t>
  </si>
  <si>
    <t>EBITDA Reconciliation</t>
  </si>
  <si>
    <t>Interest income </t>
  </si>
  <si>
    <t>Interest expense </t>
  </si>
  <si>
    <t>Depreciation and amortization </t>
  </si>
  <si>
    <t>EBITDA (unaudited) </t>
  </si>
  <si>
    <t>Unrealized net gain from fair value adjustment of investment properties</t>
  </si>
  <si>
    <t>Share of profit of associates and joint ventures </t>
  </si>
  <si>
    <t>Dividends earned</t>
  </si>
  <si>
    <t>Foreign exchange differences net </t>
  </si>
  <si>
    <t>Fair value gains of financial assets and liabilities at fair value through profit or loss</t>
  </si>
  <si>
    <t>Other financial costs/income</t>
  </si>
  <si>
    <t>Adjusted EBITDA (unaudited) </t>
  </si>
  <si>
    <r>
      <t>Adjusted EBITDA Margin (unaudited)</t>
    </r>
    <r>
      <rPr>
        <b/>
        <vertAlign val="superscript"/>
        <sz val="8"/>
        <color rgb="FF000000"/>
        <rFont val="Arial"/>
        <family val="2"/>
      </rPr>
      <t>(1)</t>
    </r>
  </si>
  <si>
    <t>(1) Adjusted EBITDA margin is calculated as Adjusted EBITDA, divided by revenue from sales, rents and services.</t>
  </si>
  <si>
    <t>Acquisition and improvements of investment properties</t>
  </si>
  <si>
    <t>Dividends received from financial assets</t>
  </si>
  <si>
    <t>Net proceeds from derivate financial instrument</t>
  </si>
  <si>
    <t>Foreign exchange gain and inflation adjustment on cash and changes in fair value of cash equivalents</t>
  </si>
  <si>
    <t>Dot Baires Shopping</t>
  </si>
  <si>
    <t>Profit / (loss) from operations before financing and taxation</t>
  </si>
  <si>
    <t>Financial results. net</t>
  </si>
  <si>
    <t>Loss for the period from continued operations</t>
  </si>
  <si>
    <t>Profit from discontinued operations after taxes</t>
  </si>
  <si>
    <t>Other comprehensive income for the period</t>
  </si>
  <si>
    <t>Net cash used in financing activities</t>
  </si>
  <si>
    <t>(In ARS million)</t>
  </si>
  <si>
    <t>Right-of-use assets</t>
  </si>
  <si>
    <t>Result from operations</t>
  </si>
  <si>
    <t>Total comprehensive (Loss) / income attributable to:</t>
  </si>
  <si>
    <t>Total comprehensive (Loss) / income from continuing operations attributable to:</t>
  </si>
  <si>
    <t>Net cash generated from discontinued investing activities</t>
  </si>
  <si>
    <t>Net increase / (decrease) in cash and cash equivalents</t>
  </si>
  <si>
    <t>Subsidiaries deconsolidation</t>
  </si>
  <si>
    <t xml:space="preserve">Tenant Sales </t>
  </si>
  <si>
    <t>Revenues from cumulative leases</t>
  </si>
  <si>
    <t>Net realized gain from fair value adjustment on investment properties</t>
  </si>
  <si>
    <t>EBITDA by Segment</t>
  </si>
  <si>
    <t>Proceeds from sales of investment properties</t>
  </si>
  <si>
    <t>Acquisitions and improvements of property, plant and equipment</t>
  </si>
  <si>
    <t>Acquisitions of intangible assets</t>
  </si>
  <si>
    <t>Revenues from sales, leases, and services</t>
  </si>
  <si>
    <t>Net result from fair value adjustment on investment properties</t>
  </si>
  <si>
    <t>(per Shopping Mall in ARS million)</t>
  </si>
  <si>
    <t>Total Rent</t>
  </si>
  <si>
    <t>Revenues from non-traditional advertising</t>
  </si>
  <si>
    <t>Admission rights</t>
  </si>
  <si>
    <t>Expenses and Collective Promotion Funds</t>
  </si>
  <si>
    <t>Barter Agreement results</t>
  </si>
  <si>
    <t>Gross result</t>
  </si>
  <si>
    <t>Other operating results, net</t>
  </si>
  <si>
    <t>Result before financial results and income tax</t>
  </si>
  <si>
    <t>Barter agreements results</t>
  </si>
  <si>
    <t>Loss for the period from discontinued operations</t>
  </si>
  <si>
    <t>(Loss) / profit for the period</t>
  </si>
  <si>
    <t>(Loss) / profit for the period attributable to:</t>
  </si>
  <si>
    <t>Deconsolidation of subsidiaries</t>
  </si>
  <si>
    <t xml:space="preserve">Result from fair value adjustment of investment properties </t>
  </si>
  <si>
    <t>Result for the period</t>
  </si>
  <si>
    <t>Result from discontinued operations</t>
  </si>
  <si>
    <t>Result from derivative financial instruments </t>
  </si>
  <si>
    <t>06.30.2021</t>
  </si>
  <si>
    <t>Net cash (used in) generated from continuing operating activities before income tax paid</t>
  </si>
  <si>
    <t>Net cash (used in) generated from continuing operating activities</t>
  </si>
  <si>
    <t>Net cash generated from / (used in) continuing investing activities</t>
  </si>
  <si>
    <t>Distribution of capital to non-controlling interest in subsidiaries</t>
  </si>
  <si>
    <t>Adjusted EBITDA</t>
  </si>
  <si>
    <t xml:space="preserve">Contingent Rent </t>
  </si>
  <si>
    <t>Parking fees</t>
  </si>
  <si>
    <t>Condensed Interim Consolidated Statements of Financial Position
as of September 30, 2021, and June 30, 2021</t>
  </si>
  <si>
    <t>09.30.2021</t>
  </si>
  <si>
    <t>Condensed Interim Consolidated Statements of Income and Other Comprehensive Income
for the three-month periods ended September 30, 2021, and 2020</t>
  </si>
  <si>
    <t>09.20.2020</t>
  </si>
  <si>
    <t>09.30.2020</t>
  </si>
  <si>
    <t>Net (loss) / gain from fair value adjustment of investment properties</t>
  </si>
  <si>
    <t>(Loss) / profit from operations</t>
  </si>
  <si>
    <t>Share of (loss) / profit of associates and joint ventures</t>
  </si>
  <si>
    <t>(Loss) / income before financial results and income tax</t>
  </si>
  <si>
    <t>(Loss) / profit before income tax</t>
  </si>
  <si>
    <t>(Loss) / profit for the period from continuing operations</t>
  </si>
  <si>
    <t>Other comprehensive loss for the period from continuing operations</t>
  </si>
  <si>
    <t>Other comprehensive income for the period from discontinued operations</t>
  </si>
  <si>
    <t>Total other comprehensive loss for the period</t>
  </si>
  <si>
    <t>Total comprehensive loss for the period</t>
  </si>
  <si>
    <t>Total comprehensive (loss) / income from continuing operations</t>
  </si>
  <si>
    <t>Total comprehensive income from discontinued operations</t>
  </si>
  <si>
    <t>(Loss) / Profit from continuing operations attributable to:</t>
  </si>
  <si>
    <t>(Loss) / profit per share attributable to equity holders of the parent:</t>
  </si>
  <si>
    <t>(Loss) / profit per share from continuing operations attributable to equity holders of the parent:</t>
  </si>
  <si>
    <t>Collections of short-term loans, net</t>
  </si>
  <si>
    <t>Proceeds from warrants exercise</t>
  </si>
  <si>
    <t>Net cash used in continuing financing activities</t>
  </si>
  <si>
    <t>Net cash used in discontinued financing activities</t>
  </si>
  <si>
    <t>Net increase / (decrease) in cash and cash equivalents from continuing activities</t>
  </si>
  <si>
    <t>Net increase in cash and cash equivalents from discontinued activities</t>
  </si>
  <si>
    <t>Net increase in cash and cash equivalents</t>
  </si>
  <si>
    <t>Condensed Interim Consolidated Statements of Cash Flows
for the three-month periods ended September 30, 2021 and 2020</t>
  </si>
  <si>
    <t xml:space="preserve">09.30.2021 </t>
  </si>
  <si>
    <t>IQ 22</t>
  </si>
  <si>
    <t>IQ 21</t>
  </si>
  <si>
    <t>IQ 20</t>
  </si>
  <si>
    <t>Base Rent</t>
  </si>
  <si>
    <t>Subtotal</t>
  </si>
  <si>
    <t>La Ribera Shopping</t>
  </si>
  <si>
    <t>09.30.2019</t>
  </si>
  <si>
    <t>For the three-month period ended September 30 (in ARS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</si>
</sst>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i/>
      <sz val="8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i/>
      <sz val="8"/>
      <color rgb="FF000000"/>
      <name val="Arial"/>
      <family val="2"/>
    </font>
    <font>
      <b/>
      <sz val="7"/>
      <color rgb="FFFFFFFF"/>
      <name val="Arial"/>
      <family val="2"/>
    </font>
    <font>
      <b/>
      <sz val="6"/>
      <color rgb="FF000000"/>
      <name val="Arial"/>
      <family val="2"/>
    </font>
    <font>
      <sz val="10"/>
      <color theme="1"/>
      <name val="Calibri"/>
      <family val="2"/>
      <scheme val="minor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91">
    <xf numFmtId="0" fontId="0" fillId="0" borderId="0" xfId="0"/>
    <xf numFmtId="3" fontId="4" fillId="2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4" fillId="3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4" borderId="5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1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0" xfId="0" applyFont="1"/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12" fillId="0" borderId="0" xfId="0" applyFont="1"/>
    <xf numFmtId="0" fontId="4" fillId="3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21" fillId="0" borderId="0" xfId="0" applyFont="1"/>
    <xf numFmtId="3" fontId="7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3" fontId="7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2" borderId="0" xfId="0" applyFont="1" applyFill="1"/>
    <xf numFmtId="0" fontId="21" fillId="4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9" fillId="0" borderId="0" xfId="0" applyFont="1" applyAlignment="1">
      <alignment horizontal="left" vertical="center" indent="7"/>
    </xf>
    <xf numFmtId="3" fontId="7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4" fillId="0" borderId="2" xfId="0" applyFont="1" applyBorder="1" applyAlignment="1">
      <alignment vertical="center"/>
    </xf>
    <xf numFmtId="0" fontId="0" fillId="0" borderId="0" xfId="0" applyFont="1" applyAlignment="1"/>
    <xf numFmtId="0" fontId="7" fillId="0" borderId="6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0" fontId="6" fillId="5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2"/>
    </xf>
    <xf numFmtId="0" fontId="3" fillId="4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3" fontId="7" fillId="5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164" fontId="4" fillId="2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164" fontId="4" fillId="0" borderId="0" xfId="1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 wrapText="1"/>
    </xf>
    <xf numFmtId="164" fontId="4" fillId="5" borderId="0" xfId="1" applyNumberFormat="1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0" fontId="4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1B47-7817-4E47-ABAF-DC0C6D176B54}">
  <dimension ref="B2:D54"/>
  <sheetViews>
    <sheetView showGridLines="0" tabSelected="1" workbookViewId="0"/>
  </sheetViews>
  <sheetFormatPr baseColWidth="10" defaultRowHeight="15" x14ac:dyDescent="0.25"/>
  <cols>
    <col min="1" max="1" width="3.7109375" customWidth="1"/>
    <col min="2" max="2" width="55" style="51" bestFit="1" customWidth="1"/>
  </cols>
  <sheetData>
    <row r="2" spans="2:4" ht="27.75" customHeight="1" x14ac:dyDescent="0.25">
      <c r="B2" s="164" t="s">
        <v>242</v>
      </c>
      <c r="C2" s="164"/>
      <c r="D2" s="164"/>
    </row>
    <row r="3" spans="2:4" x14ac:dyDescent="0.25">
      <c r="B3" s="165"/>
      <c r="C3" s="165"/>
      <c r="D3" s="165"/>
    </row>
    <row r="4" spans="2:4" x14ac:dyDescent="0.25">
      <c r="B4" s="12"/>
      <c r="C4" s="12"/>
      <c r="D4" s="12"/>
    </row>
    <row r="5" spans="2:4" x14ac:dyDescent="0.25">
      <c r="B5" s="96" t="s">
        <v>93</v>
      </c>
      <c r="C5" s="95" t="s">
        <v>243</v>
      </c>
      <c r="D5" s="95" t="s">
        <v>234</v>
      </c>
    </row>
    <row r="6" spans="2:4" x14ac:dyDescent="0.25">
      <c r="B6" s="30" t="s">
        <v>17</v>
      </c>
      <c r="C6" s="54"/>
      <c r="D6" s="54"/>
    </row>
    <row r="7" spans="2:4" x14ac:dyDescent="0.25">
      <c r="B7" s="30" t="s">
        <v>18</v>
      </c>
      <c r="C7" s="54"/>
      <c r="D7" s="54"/>
    </row>
    <row r="8" spans="2:4" x14ac:dyDescent="0.25">
      <c r="B8" s="15" t="s">
        <v>19</v>
      </c>
      <c r="C8" s="102">
        <v>193895</v>
      </c>
      <c r="D8" s="102">
        <v>200154</v>
      </c>
    </row>
    <row r="9" spans="2:4" x14ac:dyDescent="0.25">
      <c r="B9" s="15" t="s">
        <v>20</v>
      </c>
      <c r="C9" s="102">
        <v>4521</v>
      </c>
      <c r="D9" s="102">
        <v>4531</v>
      </c>
    </row>
    <row r="10" spans="2:4" x14ac:dyDescent="0.25">
      <c r="B10" s="15" t="s">
        <v>21</v>
      </c>
      <c r="C10" s="102">
        <v>1803</v>
      </c>
      <c r="D10" s="102">
        <v>1797</v>
      </c>
    </row>
    <row r="11" spans="2:4" x14ac:dyDescent="0.25">
      <c r="B11" s="15" t="s">
        <v>22</v>
      </c>
      <c r="C11" s="102">
        <v>2480</v>
      </c>
      <c r="D11" s="102">
        <v>2623</v>
      </c>
    </row>
    <row r="12" spans="2:4" x14ac:dyDescent="0.25">
      <c r="B12" s="15" t="s">
        <v>200</v>
      </c>
      <c r="C12" s="103">
        <v>871</v>
      </c>
      <c r="D12" s="103">
        <v>886</v>
      </c>
    </row>
    <row r="13" spans="2:4" x14ac:dyDescent="0.25">
      <c r="B13" s="15" t="s">
        <v>23</v>
      </c>
      <c r="C13" s="102">
        <v>13616</v>
      </c>
      <c r="D13" s="102">
        <v>13294</v>
      </c>
    </row>
    <row r="14" spans="2:4" x14ac:dyDescent="0.25">
      <c r="B14" s="15" t="s">
        <v>24</v>
      </c>
      <c r="C14" s="103">
        <v>560</v>
      </c>
      <c r="D14" s="103">
        <v>487</v>
      </c>
    </row>
    <row r="15" spans="2:4" x14ac:dyDescent="0.25">
      <c r="B15" s="15" t="s">
        <v>25</v>
      </c>
      <c r="C15" s="103">
        <v>28</v>
      </c>
      <c r="D15" s="103">
        <v>33</v>
      </c>
    </row>
    <row r="16" spans="2:4" x14ac:dyDescent="0.25">
      <c r="B16" s="15" t="s">
        <v>26</v>
      </c>
      <c r="C16" s="102">
        <v>3339</v>
      </c>
      <c r="D16" s="102">
        <v>3111</v>
      </c>
    </row>
    <row r="17" spans="2:4" ht="15.75" thickBot="1" x14ac:dyDescent="0.3">
      <c r="B17" s="35" t="s">
        <v>27</v>
      </c>
      <c r="C17" s="103">
        <v>683</v>
      </c>
      <c r="D17" s="102">
        <v>1331</v>
      </c>
    </row>
    <row r="18" spans="2:4" ht="15.75" thickBot="1" x14ac:dyDescent="0.3">
      <c r="B18" s="20" t="s">
        <v>29</v>
      </c>
      <c r="C18" s="79">
        <f>+SUM(C8:C17)</f>
        <v>221796</v>
      </c>
      <c r="D18" s="79">
        <f>+SUM(D8:D17)</f>
        <v>228247</v>
      </c>
    </row>
    <row r="19" spans="2:4" x14ac:dyDescent="0.25">
      <c r="B19" s="30" t="s">
        <v>30</v>
      </c>
      <c r="C19" s="54"/>
      <c r="D19" s="54"/>
    </row>
    <row r="20" spans="2:4" x14ac:dyDescent="0.25">
      <c r="B20" s="15" t="s">
        <v>21</v>
      </c>
      <c r="C20" s="103">
        <v>125</v>
      </c>
      <c r="D20" s="103">
        <v>125</v>
      </c>
    </row>
    <row r="21" spans="2:4" x14ac:dyDescent="0.25">
      <c r="B21" s="15" t="s">
        <v>31</v>
      </c>
      <c r="C21" s="103">
        <v>76</v>
      </c>
      <c r="D21" s="103">
        <v>79</v>
      </c>
    </row>
    <row r="22" spans="2:4" x14ac:dyDescent="0.25">
      <c r="B22" s="15" t="s">
        <v>25</v>
      </c>
      <c r="C22" s="103">
        <v>153</v>
      </c>
      <c r="D22" s="103">
        <v>180</v>
      </c>
    </row>
    <row r="23" spans="2:4" x14ac:dyDescent="0.25">
      <c r="B23" s="15" t="s">
        <v>26</v>
      </c>
      <c r="C23" s="102">
        <v>9302</v>
      </c>
      <c r="D23" s="102">
        <v>9262</v>
      </c>
    </row>
    <row r="24" spans="2:4" x14ac:dyDescent="0.25">
      <c r="B24" s="15" t="s">
        <v>27</v>
      </c>
      <c r="C24" s="102">
        <v>3499</v>
      </c>
      <c r="D24" s="102">
        <v>3460</v>
      </c>
    </row>
    <row r="25" spans="2:4" ht="15.75" thickBot="1" x14ac:dyDescent="0.3">
      <c r="B25" s="35" t="s">
        <v>32</v>
      </c>
      <c r="C25" s="102">
        <v>2153</v>
      </c>
      <c r="D25" s="102">
        <v>2110</v>
      </c>
    </row>
    <row r="26" spans="2:4" ht="15.75" thickBot="1" x14ac:dyDescent="0.3">
      <c r="B26" s="20" t="s">
        <v>33</v>
      </c>
      <c r="C26" s="79">
        <f>+SUM(C20:C25)</f>
        <v>15308</v>
      </c>
      <c r="D26" s="79">
        <f>+SUM(D20:D25)</f>
        <v>15216</v>
      </c>
    </row>
    <row r="27" spans="2:4" ht="15.75" thickBot="1" x14ac:dyDescent="0.3">
      <c r="B27" s="93" t="s">
        <v>34</v>
      </c>
      <c r="C27" s="94">
        <f>+C18+C26</f>
        <v>237104</v>
      </c>
      <c r="D27" s="94">
        <f>+D18+D26</f>
        <v>243463</v>
      </c>
    </row>
    <row r="28" spans="2:4" ht="15.75" thickTop="1" x14ac:dyDescent="0.25">
      <c r="B28" s="30" t="s">
        <v>35</v>
      </c>
      <c r="C28" s="54"/>
      <c r="D28" s="54"/>
    </row>
    <row r="29" spans="2:4" ht="22.5" x14ac:dyDescent="0.25">
      <c r="B29" s="15" t="s">
        <v>36</v>
      </c>
      <c r="C29" s="102">
        <v>66801</v>
      </c>
      <c r="D29" s="102">
        <v>67572</v>
      </c>
    </row>
    <row r="30" spans="2:4" ht="15.75" thickBot="1" x14ac:dyDescent="0.3">
      <c r="B30" s="35" t="s">
        <v>37</v>
      </c>
      <c r="C30" s="104">
        <v>22423</v>
      </c>
      <c r="D30" s="104">
        <v>22831</v>
      </c>
    </row>
    <row r="31" spans="2:4" ht="15.75" thickBot="1" x14ac:dyDescent="0.3">
      <c r="B31" s="93" t="s">
        <v>38</v>
      </c>
      <c r="C31" s="94">
        <f>+SUM(C29:C30)</f>
        <v>89224</v>
      </c>
      <c r="D31" s="94">
        <f>+SUM(D29:D30)</f>
        <v>90403</v>
      </c>
    </row>
    <row r="32" spans="2:4" ht="15.75" thickTop="1" x14ac:dyDescent="0.25">
      <c r="B32" s="30" t="s">
        <v>39</v>
      </c>
      <c r="C32" s="54"/>
      <c r="D32" s="54"/>
    </row>
    <row r="33" spans="2:4" x14ac:dyDescent="0.25">
      <c r="B33" s="30" t="s">
        <v>40</v>
      </c>
      <c r="C33" s="54"/>
      <c r="D33" s="54"/>
    </row>
    <row r="34" spans="2:4" x14ac:dyDescent="0.25">
      <c r="B34" s="15" t="s">
        <v>41</v>
      </c>
      <c r="C34" s="102">
        <v>51226</v>
      </c>
      <c r="D34" s="102">
        <v>51061</v>
      </c>
    </row>
    <row r="35" spans="2:4" x14ac:dyDescent="0.25">
      <c r="B35" s="15" t="s">
        <v>42</v>
      </c>
      <c r="C35" s="103">
        <v>830</v>
      </c>
      <c r="D35" s="103">
        <v>932</v>
      </c>
    </row>
    <row r="36" spans="2:4" x14ac:dyDescent="0.25">
      <c r="B36" s="15" t="s">
        <v>43</v>
      </c>
      <c r="C36" s="102">
        <v>71311</v>
      </c>
      <c r="D36" s="102">
        <v>75130</v>
      </c>
    </row>
    <row r="37" spans="2:4" x14ac:dyDescent="0.25">
      <c r="B37" s="15" t="s">
        <v>44</v>
      </c>
      <c r="C37" s="102">
        <v>1702</v>
      </c>
      <c r="D37" s="102">
        <v>1516</v>
      </c>
    </row>
    <row r="38" spans="2:4" x14ac:dyDescent="0.25">
      <c r="B38" s="15" t="s">
        <v>45</v>
      </c>
      <c r="C38" s="102">
        <v>1367</v>
      </c>
      <c r="D38" s="103" t="s">
        <v>16</v>
      </c>
    </row>
    <row r="39" spans="2:4" x14ac:dyDescent="0.25">
      <c r="B39" s="15" t="s">
        <v>46</v>
      </c>
      <c r="C39" s="103">
        <v>101</v>
      </c>
      <c r="D39" s="103">
        <v>125</v>
      </c>
    </row>
    <row r="40" spans="2:4" x14ac:dyDescent="0.25">
      <c r="B40" s="15" t="s">
        <v>28</v>
      </c>
      <c r="C40" s="103">
        <v>4</v>
      </c>
      <c r="D40" s="103">
        <v>10</v>
      </c>
    </row>
    <row r="41" spans="2:4" ht="15.75" thickBot="1" x14ac:dyDescent="0.3">
      <c r="B41" s="35" t="s">
        <v>47</v>
      </c>
      <c r="C41" s="103">
        <v>88</v>
      </c>
      <c r="D41" s="103">
        <v>94</v>
      </c>
    </row>
    <row r="42" spans="2:4" ht="15.75" thickBot="1" x14ac:dyDescent="0.3">
      <c r="B42" s="20" t="s">
        <v>48</v>
      </c>
      <c r="C42" s="79">
        <f>+SUM(C34:C41)</f>
        <v>126629</v>
      </c>
      <c r="D42" s="79">
        <f>+SUM(D34:D41)</f>
        <v>128868</v>
      </c>
    </row>
    <row r="43" spans="2:4" x14ac:dyDescent="0.25">
      <c r="B43" s="30" t="s">
        <v>49</v>
      </c>
      <c r="C43" s="54"/>
      <c r="D43" s="54"/>
    </row>
    <row r="44" spans="2:4" x14ac:dyDescent="0.25">
      <c r="B44" s="15" t="s">
        <v>44</v>
      </c>
      <c r="C44" s="102">
        <v>5752</v>
      </c>
      <c r="D44" s="102">
        <v>5577</v>
      </c>
    </row>
    <row r="45" spans="2:4" x14ac:dyDescent="0.25">
      <c r="B45" s="15" t="s">
        <v>41</v>
      </c>
      <c r="C45" s="102">
        <v>13856</v>
      </c>
      <c r="D45" s="102">
        <v>16839</v>
      </c>
    </row>
    <row r="46" spans="2:4" x14ac:dyDescent="0.25">
      <c r="B46" s="15" t="s">
        <v>42</v>
      </c>
      <c r="C46" s="103">
        <v>114</v>
      </c>
      <c r="D46" s="103">
        <v>59</v>
      </c>
    </row>
    <row r="47" spans="2:4" x14ac:dyDescent="0.25">
      <c r="B47" s="15" t="s">
        <v>45</v>
      </c>
      <c r="C47" s="103">
        <v>147</v>
      </c>
      <c r="D47" s="103">
        <v>161</v>
      </c>
    </row>
    <row r="48" spans="2:4" x14ac:dyDescent="0.25">
      <c r="B48" s="15" t="s">
        <v>47</v>
      </c>
      <c r="C48" s="103">
        <v>400</v>
      </c>
      <c r="D48" s="103">
        <v>476</v>
      </c>
    </row>
    <row r="49" spans="2:4" x14ac:dyDescent="0.25">
      <c r="B49" s="15" t="s">
        <v>50</v>
      </c>
      <c r="C49" s="103">
        <v>941</v>
      </c>
      <c r="D49" s="102">
        <v>1028</v>
      </c>
    </row>
    <row r="50" spans="2:4" ht="15.75" thickBot="1" x14ac:dyDescent="0.3">
      <c r="B50" s="35" t="s">
        <v>28</v>
      </c>
      <c r="C50" s="105">
        <v>41</v>
      </c>
      <c r="D50" s="103">
        <v>52</v>
      </c>
    </row>
    <row r="51" spans="2:4" ht="15.75" thickBot="1" x14ac:dyDescent="0.3">
      <c r="B51" s="20" t="s">
        <v>51</v>
      </c>
      <c r="C51" s="79">
        <f>+SUM(C44:C50)</f>
        <v>21251</v>
      </c>
      <c r="D51" s="79">
        <f>+SUM(D44:D50)</f>
        <v>24192</v>
      </c>
    </row>
    <row r="52" spans="2:4" ht="15.75" thickBot="1" x14ac:dyDescent="0.3">
      <c r="B52" s="20" t="s">
        <v>52</v>
      </c>
      <c r="C52" s="79">
        <f>+C42+C51</f>
        <v>147880</v>
      </c>
      <c r="D52" s="79">
        <f>+D42+D51</f>
        <v>153060</v>
      </c>
    </row>
    <row r="53" spans="2:4" ht="15.75" thickBot="1" x14ac:dyDescent="0.3">
      <c r="B53" s="93" t="s">
        <v>53</v>
      </c>
      <c r="C53" s="94">
        <f>+C31+C52</f>
        <v>237104</v>
      </c>
      <c r="D53" s="94">
        <f>+D31+D52</f>
        <v>243463</v>
      </c>
    </row>
    <row r="54" spans="2:4" ht="15.75" thickTop="1" x14ac:dyDescent="0.25"/>
  </sheetData>
  <mergeCells count="2">
    <mergeCell ref="B2:D2"/>
    <mergeCell ref="B3:D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FC97-14DF-471B-9578-018487E54969}">
  <dimension ref="B2:J19"/>
  <sheetViews>
    <sheetView showGridLines="0" workbookViewId="0"/>
  </sheetViews>
  <sheetFormatPr baseColWidth="10" defaultRowHeight="15" x14ac:dyDescent="0.25"/>
  <cols>
    <col min="1" max="1" width="3.7109375" customWidth="1"/>
    <col min="2" max="2" width="25.140625" style="51" bestFit="1" customWidth="1"/>
    <col min="4" max="4" width="16.28515625" bestFit="1" customWidth="1"/>
  </cols>
  <sheetData>
    <row r="2" spans="2:10" x14ac:dyDescent="0.25">
      <c r="B2" s="52" t="s">
        <v>210</v>
      </c>
    </row>
    <row r="4" spans="2:10" ht="27" x14ac:dyDescent="0.25">
      <c r="B4" s="131" t="s">
        <v>271</v>
      </c>
      <c r="C4" s="45" t="s">
        <v>121</v>
      </c>
      <c r="D4" s="45" t="s">
        <v>122</v>
      </c>
      <c r="E4" s="45" t="s">
        <v>123</v>
      </c>
      <c r="F4" s="45" t="s">
        <v>124</v>
      </c>
      <c r="G4" s="45" t="s">
        <v>125</v>
      </c>
      <c r="H4" s="45" t="s">
        <v>126</v>
      </c>
      <c r="I4" s="45" t="s">
        <v>111</v>
      </c>
      <c r="J4" s="45" t="s">
        <v>13</v>
      </c>
    </row>
    <row r="5" spans="2:10" x14ac:dyDescent="0.25">
      <c r="B5" s="3" t="s">
        <v>201</v>
      </c>
      <c r="C5" s="14">
        <v>-2241</v>
      </c>
      <c r="D5" s="14">
        <v>-1280</v>
      </c>
      <c r="E5" s="14">
        <v>-1204</v>
      </c>
      <c r="F5" s="17">
        <v>17</v>
      </c>
      <c r="G5" s="17">
        <v>-10</v>
      </c>
      <c r="H5" s="17">
        <v>-115</v>
      </c>
      <c r="I5" s="19">
        <v>59</v>
      </c>
      <c r="J5" s="14">
        <f>+SUM(C5:I5)</f>
        <v>-4774</v>
      </c>
    </row>
    <row r="6" spans="2:10" ht="15.75" thickBot="1" x14ac:dyDescent="0.3">
      <c r="B6" s="63" t="s">
        <v>95</v>
      </c>
      <c r="C6" s="46">
        <v>49</v>
      </c>
      <c r="D6" s="46">
        <v>14</v>
      </c>
      <c r="E6" s="46">
        <v>2</v>
      </c>
      <c r="F6" s="46">
        <v>62</v>
      </c>
      <c r="G6" s="46" t="s">
        <v>16</v>
      </c>
      <c r="H6" s="46">
        <v>3</v>
      </c>
      <c r="I6" s="47">
        <v>20</v>
      </c>
      <c r="J6" s="46">
        <f>+SUM(C6:I6)</f>
        <v>150</v>
      </c>
    </row>
    <row r="7" spans="2:10" ht="15.75" thickBot="1" x14ac:dyDescent="0.3">
      <c r="B7" s="6" t="s">
        <v>15</v>
      </c>
      <c r="C7" s="27">
        <f>+SUM(C5:C6)</f>
        <v>-2192</v>
      </c>
      <c r="D7" s="27">
        <f t="shared" ref="D7:I7" si="0">+SUM(D5:D6)</f>
        <v>-1266</v>
      </c>
      <c r="E7" s="27">
        <f t="shared" si="0"/>
        <v>-1202</v>
      </c>
      <c r="F7" s="27">
        <f t="shared" si="0"/>
        <v>79</v>
      </c>
      <c r="G7" s="27">
        <f t="shared" si="0"/>
        <v>-10</v>
      </c>
      <c r="H7" s="27">
        <f t="shared" si="0"/>
        <v>-112</v>
      </c>
      <c r="I7" s="27">
        <f t="shared" si="0"/>
        <v>79</v>
      </c>
      <c r="J7" s="27">
        <f t="shared" ref="J7" si="1">+SUM(C7:I7)</f>
        <v>-4624</v>
      </c>
    </row>
    <row r="8" spans="2:10" x14ac:dyDescent="0.25">
      <c r="B8" s="130"/>
    </row>
    <row r="9" spans="2:10" ht="27" x14ac:dyDescent="0.25">
      <c r="B9" s="62" t="s">
        <v>272</v>
      </c>
      <c r="C9" s="45" t="s">
        <v>121</v>
      </c>
      <c r="D9" s="45" t="s">
        <v>122</v>
      </c>
      <c r="E9" s="45" t="s">
        <v>123</v>
      </c>
      <c r="F9" s="45" t="s">
        <v>124</v>
      </c>
      <c r="G9" s="45" t="s">
        <v>125</v>
      </c>
      <c r="H9" s="45" t="s">
        <v>126</v>
      </c>
      <c r="I9" s="45" t="s">
        <v>111</v>
      </c>
      <c r="J9" s="45" t="s">
        <v>13</v>
      </c>
    </row>
    <row r="10" spans="2:10" x14ac:dyDescent="0.25">
      <c r="B10" s="3" t="s">
        <v>201</v>
      </c>
      <c r="C10" s="14">
        <v>1513</v>
      </c>
      <c r="D10" s="14">
        <v>20561</v>
      </c>
      <c r="E10" s="14">
        <v>14729</v>
      </c>
      <c r="F10" s="17">
        <v>-292</v>
      </c>
      <c r="G10" s="17">
        <v>17</v>
      </c>
      <c r="H10" s="17">
        <v>-120</v>
      </c>
      <c r="I10" s="19">
        <v>750</v>
      </c>
      <c r="J10" s="14">
        <f>+SUM(C10:I10)</f>
        <v>37158</v>
      </c>
    </row>
    <row r="11" spans="2:10" ht="15.75" thickBot="1" x14ac:dyDescent="0.3">
      <c r="B11" s="63" t="s">
        <v>95</v>
      </c>
      <c r="C11" s="46">
        <v>64</v>
      </c>
      <c r="D11" s="46">
        <v>23</v>
      </c>
      <c r="E11" s="46">
        <v>6</v>
      </c>
      <c r="F11" s="46">
        <v>72</v>
      </c>
      <c r="G11" s="46" t="s">
        <v>16</v>
      </c>
      <c r="H11" s="46">
        <v>2</v>
      </c>
      <c r="I11" s="47">
        <v>19</v>
      </c>
      <c r="J11" s="46">
        <f>+SUM(C11:I11)</f>
        <v>186</v>
      </c>
    </row>
    <row r="12" spans="2:10" ht="15.75" thickBot="1" x14ac:dyDescent="0.3">
      <c r="B12" s="6" t="s">
        <v>15</v>
      </c>
      <c r="C12" s="27">
        <f>+SUM(C10:C11)</f>
        <v>1577</v>
      </c>
      <c r="D12" s="27">
        <f t="shared" ref="D12:I12" si="2">+SUM(D10:D11)</f>
        <v>20584</v>
      </c>
      <c r="E12" s="27">
        <f t="shared" si="2"/>
        <v>14735</v>
      </c>
      <c r="F12" s="28">
        <f t="shared" si="2"/>
        <v>-220</v>
      </c>
      <c r="G12" s="28">
        <f t="shared" si="2"/>
        <v>17</v>
      </c>
      <c r="H12" s="28">
        <f t="shared" si="2"/>
        <v>-118</v>
      </c>
      <c r="I12" s="28">
        <f t="shared" si="2"/>
        <v>769</v>
      </c>
      <c r="J12" s="27">
        <f t="shared" ref="J12" si="3">+SUM(C12:I12)</f>
        <v>37344</v>
      </c>
    </row>
    <row r="13" spans="2:10" ht="15.75" thickBot="1" x14ac:dyDescent="0.3">
      <c r="B13" s="60" t="s">
        <v>127</v>
      </c>
      <c r="C13" s="150">
        <f>+C7/C12-1</f>
        <v>-2.3899809765377298</v>
      </c>
      <c r="D13" s="150">
        <f t="shared" ref="D13:J13" si="4">+D7/D12-1</f>
        <v>-1.0615040808394869</v>
      </c>
      <c r="E13" s="150">
        <f t="shared" si="4"/>
        <v>-1.0815744825246012</v>
      </c>
      <c r="F13" s="150">
        <f t="shared" si="4"/>
        <v>-1.3590909090909091</v>
      </c>
      <c r="G13" s="150">
        <f t="shared" si="4"/>
        <v>-1.5882352941176472</v>
      </c>
      <c r="H13" s="150">
        <f t="shared" si="4"/>
        <v>-5.084745762711862E-2</v>
      </c>
      <c r="I13" s="150">
        <f t="shared" si="4"/>
        <v>-0.89726918075422624</v>
      </c>
      <c r="J13" s="150">
        <f t="shared" si="4"/>
        <v>-1.12382176520994</v>
      </c>
    </row>
    <row r="15" spans="2:10" ht="27" x14ac:dyDescent="0.25">
      <c r="B15" s="62" t="s">
        <v>273</v>
      </c>
      <c r="C15" s="45" t="s">
        <v>121</v>
      </c>
      <c r="D15" s="45" t="s">
        <v>122</v>
      </c>
      <c r="E15" s="45" t="s">
        <v>123</v>
      </c>
      <c r="F15" s="45" t="s">
        <v>124</v>
      </c>
      <c r="G15" s="45" t="s">
        <v>125</v>
      </c>
      <c r="H15" s="45" t="s">
        <v>126</v>
      </c>
      <c r="I15" s="45" t="s">
        <v>111</v>
      </c>
      <c r="J15" s="45" t="s">
        <v>13</v>
      </c>
    </row>
    <row r="16" spans="2:10" x14ac:dyDescent="0.25">
      <c r="B16" s="3" t="s">
        <v>201</v>
      </c>
      <c r="C16" s="14">
        <v>3174</v>
      </c>
      <c r="D16" s="14">
        <v>11303</v>
      </c>
      <c r="E16" s="14">
        <v>7692</v>
      </c>
      <c r="F16" s="17">
        <v>128</v>
      </c>
      <c r="G16" s="17">
        <v>-66</v>
      </c>
      <c r="H16" s="17">
        <v>-134</v>
      </c>
      <c r="I16" s="19">
        <v>392</v>
      </c>
      <c r="J16" s="14">
        <f>+SUM(C16:I16)</f>
        <v>22489</v>
      </c>
    </row>
    <row r="17" spans="2:10" ht="15.75" thickBot="1" x14ac:dyDescent="0.3">
      <c r="B17" s="63" t="s">
        <v>95</v>
      </c>
      <c r="C17" s="46">
        <v>56</v>
      </c>
      <c r="D17" s="46">
        <v>11</v>
      </c>
      <c r="E17" s="46">
        <v>18</v>
      </c>
      <c r="F17" s="46">
        <v>67</v>
      </c>
      <c r="G17" s="46">
        <v>2</v>
      </c>
      <c r="H17" s="46">
        <v>2</v>
      </c>
      <c r="I17" s="47">
        <v>15</v>
      </c>
      <c r="J17" s="46">
        <f>+SUM(C17:I17)</f>
        <v>171</v>
      </c>
    </row>
    <row r="18" spans="2:10" ht="15.75" thickBot="1" x14ac:dyDescent="0.3">
      <c r="B18" s="6" t="s">
        <v>15</v>
      </c>
      <c r="C18" s="27">
        <f>+SUM(C16:C17)</f>
        <v>3230</v>
      </c>
      <c r="D18" s="27">
        <f t="shared" ref="D18:I18" si="5">+SUM(D16:D17)</f>
        <v>11314</v>
      </c>
      <c r="E18" s="27">
        <f t="shared" si="5"/>
        <v>7710</v>
      </c>
      <c r="F18" s="28">
        <f t="shared" si="5"/>
        <v>195</v>
      </c>
      <c r="G18" s="28">
        <f t="shared" si="5"/>
        <v>-64</v>
      </c>
      <c r="H18" s="28">
        <f t="shared" si="5"/>
        <v>-132</v>
      </c>
      <c r="I18" s="28">
        <f t="shared" si="5"/>
        <v>407</v>
      </c>
      <c r="J18" s="27">
        <f t="shared" ref="J18" si="6">+SUM(C18:I18)</f>
        <v>22660</v>
      </c>
    </row>
    <row r="19" spans="2:10" ht="15.75" thickBot="1" x14ac:dyDescent="0.3">
      <c r="B19" s="60" t="s">
        <v>127</v>
      </c>
      <c r="C19" s="150">
        <f>+C7/C18-1</f>
        <v>-1.6786377708978328</v>
      </c>
      <c r="D19" s="150">
        <f t="shared" ref="D19:J19" si="7">+D7/D18-1</f>
        <v>-1.111896765069825</v>
      </c>
      <c r="E19" s="150">
        <f t="shared" si="7"/>
        <v>-1.1559014267185472</v>
      </c>
      <c r="F19" s="150">
        <f t="shared" si="7"/>
        <v>-0.59487179487179487</v>
      </c>
      <c r="G19" s="150">
        <f t="shared" si="7"/>
        <v>-0.84375</v>
      </c>
      <c r="H19" s="150">
        <f t="shared" si="7"/>
        <v>-0.15151515151515149</v>
      </c>
      <c r="I19" s="150">
        <f t="shared" si="7"/>
        <v>-0.8058968058968059</v>
      </c>
      <c r="J19" s="150">
        <f t="shared" si="7"/>
        <v>-1.2040600176522507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F8D4-FD07-4539-88A5-8B5F2CC27393}">
  <dimension ref="B2:G15"/>
  <sheetViews>
    <sheetView showGridLines="0" workbookViewId="0"/>
  </sheetViews>
  <sheetFormatPr baseColWidth="10" defaultRowHeight="15" x14ac:dyDescent="0.25"/>
  <cols>
    <col min="1" max="1" width="3.7109375" customWidth="1"/>
    <col min="2" max="2" width="41.5703125" style="51" customWidth="1"/>
    <col min="3" max="6" width="14.5703125" style="23" customWidth="1"/>
    <col min="7" max="7" width="14.5703125" customWidth="1"/>
  </cols>
  <sheetData>
    <row r="2" spans="2:7" x14ac:dyDescent="0.25">
      <c r="B2" s="64" t="s">
        <v>128</v>
      </c>
    </row>
    <row r="4" spans="2:7" ht="33.75" x14ac:dyDescent="0.25">
      <c r="B4" s="85"/>
      <c r="C4" s="123" t="s">
        <v>129</v>
      </c>
      <c r="D4" s="123" t="s">
        <v>130</v>
      </c>
      <c r="E4" s="39" t="s">
        <v>131</v>
      </c>
      <c r="F4" s="123" t="s">
        <v>132</v>
      </c>
      <c r="G4" s="39" t="s">
        <v>133</v>
      </c>
    </row>
    <row r="5" spans="2:7" x14ac:dyDescent="0.25">
      <c r="B5" s="58" t="s">
        <v>120</v>
      </c>
      <c r="C5" s="14">
        <v>3430</v>
      </c>
      <c r="D5" s="17">
        <v>-24</v>
      </c>
      <c r="E5" s="17">
        <v>985</v>
      </c>
      <c r="F5" s="17">
        <v>-9</v>
      </c>
      <c r="G5" s="14">
        <f>+SUM(C5:F5)</f>
        <v>4382</v>
      </c>
    </row>
    <row r="6" spans="2:7" ht="15.75" thickBot="1" x14ac:dyDescent="0.3">
      <c r="B6" s="61" t="s">
        <v>134</v>
      </c>
      <c r="C6" s="26">
        <v>-745</v>
      </c>
      <c r="D6" s="26">
        <v>16</v>
      </c>
      <c r="E6" s="48">
        <v>-1025</v>
      </c>
      <c r="F6" s="26" t="s">
        <v>5</v>
      </c>
      <c r="G6" s="48">
        <f>+SUM(C6:F6)</f>
        <v>-1754</v>
      </c>
    </row>
    <row r="7" spans="2:7" ht="15.75" thickBot="1" x14ac:dyDescent="0.3">
      <c r="B7" s="6" t="s">
        <v>222</v>
      </c>
      <c r="C7" s="27">
        <f>+SUM(C5:C6)</f>
        <v>2685</v>
      </c>
      <c r="D7" s="27">
        <f t="shared" ref="D7:F7" si="0">+SUM(D5:D6)</f>
        <v>-8</v>
      </c>
      <c r="E7" s="27">
        <f t="shared" si="0"/>
        <v>-40</v>
      </c>
      <c r="F7" s="27">
        <f t="shared" si="0"/>
        <v>-9</v>
      </c>
      <c r="G7" s="27">
        <f t="shared" ref="G7:G14" si="1">+SUM(C7:F7)</f>
        <v>2628</v>
      </c>
    </row>
    <row r="8" spans="2:7" x14ac:dyDescent="0.25">
      <c r="B8" s="65" t="s">
        <v>135</v>
      </c>
      <c r="C8" s="24">
        <v>-6609</v>
      </c>
      <c r="D8" s="29">
        <v>115</v>
      </c>
      <c r="E8" s="29" t="s">
        <v>5</v>
      </c>
      <c r="F8" s="29" t="s">
        <v>5</v>
      </c>
      <c r="G8" s="24">
        <f t="shared" si="1"/>
        <v>-6494</v>
      </c>
    </row>
    <row r="9" spans="2:7" x14ac:dyDescent="0.25">
      <c r="B9" s="58" t="s">
        <v>136</v>
      </c>
      <c r="C9" s="17">
        <v>-752</v>
      </c>
      <c r="D9" s="17">
        <v>2</v>
      </c>
      <c r="E9" s="17" t="s">
        <v>5</v>
      </c>
      <c r="F9" s="17">
        <v>13</v>
      </c>
      <c r="G9" s="14">
        <f t="shared" si="1"/>
        <v>-737</v>
      </c>
    </row>
    <row r="10" spans="2:7" x14ac:dyDescent="0.25">
      <c r="B10" s="65" t="s">
        <v>137</v>
      </c>
      <c r="C10" s="29">
        <v>-337</v>
      </c>
      <c r="D10" s="29">
        <v>-1</v>
      </c>
      <c r="E10" s="29" t="s">
        <v>5</v>
      </c>
      <c r="F10" s="29" t="s">
        <v>5</v>
      </c>
      <c r="G10" s="24">
        <f t="shared" si="1"/>
        <v>-338</v>
      </c>
    </row>
    <row r="11" spans="2:7" ht="15.75" thickBot="1" x14ac:dyDescent="0.3">
      <c r="B11" s="59" t="s">
        <v>223</v>
      </c>
      <c r="C11" s="42">
        <v>239</v>
      </c>
      <c r="D11" s="42">
        <v>1</v>
      </c>
      <c r="E11" s="42">
        <v>16</v>
      </c>
      <c r="F11" s="42">
        <v>-4</v>
      </c>
      <c r="G11" s="42">
        <f t="shared" si="1"/>
        <v>252</v>
      </c>
    </row>
    <row r="12" spans="2:7" ht="15.75" thickBot="1" x14ac:dyDescent="0.3">
      <c r="B12" s="132" t="s">
        <v>201</v>
      </c>
      <c r="C12" s="127">
        <f>+SUM(C7:C11)</f>
        <v>-4774</v>
      </c>
      <c r="D12" s="127">
        <f t="shared" ref="D12:F12" si="2">+SUM(D7:D11)</f>
        <v>109</v>
      </c>
      <c r="E12" s="127">
        <f t="shared" si="2"/>
        <v>-24</v>
      </c>
      <c r="F12" s="127">
        <f t="shared" si="2"/>
        <v>0</v>
      </c>
      <c r="G12" s="127">
        <f t="shared" si="1"/>
        <v>-4689</v>
      </c>
    </row>
    <row r="13" spans="2:7" ht="15.75" thickBot="1" x14ac:dyDescent="0.3">
      <c r="B13" s="59" t="s">
        <v>61</v>
      </c>
      <c r="C13" s="42">
        <v>-80</v>
      </c>
      <c r="D13" s="42">
        <v>-75</v>
      </c>
      <c r="E13" s="42" t="s">
        <v>5</v>
      </c>
      <c r="F13" s="42" t="s">
        <v>5</v>
      </c>
      <c r="G13" s="31">
        <f t="shared" si="1"/>
        <v>-155</v>
      </c>
    </row>
    <row r="14" spans="2:7" ht="15.75" thickBot="1" x14ac:dyDescent="0.3">
      <c r="B14" s="132" t="s">
        <v>224</v>
      </c>
      <c r="C14" s="127">
        <f>+SUM(C12:C13)</f>
        <v>-4854</v>
      </c>
      <c r="D14" s="127">
        <f t="shared" ref="D14:F14" si="3">+SUM(D12:D13)</f>
        <v>34</v>
      </c>
      <c r="E14" s="127">
        <f t="shared" si="3"/>
        <v>-24</v>
      </c>
      <c r="F14" s="127">
        <f t="shared" si="3"/>
        <v>0</v>
      </c>
      <c r="G14" s="127">
        <f t="shared" si="1"/>
        <v>-4844</v>
      </c>
    </row>
    <row r="15" spans="2:7" x14ac:dyDescent="0.25">
      <c r="B15" s="86" t="s">
        <v>138</v>
      </c>
    </row>
  </sheetData>
  <pageMargins left="0.7" right="0.7" top="0.75" bottom="0.75" header="0.3" footer="0.3"/>
  <pageSetup orientation="portrait" horizontalDpi="300" verticalDpi="300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C0F2-69BB-473F-A8C8-514C58A3E3CC}">
  <dimension ref="B2:H66"/>
  <sheetViews>
    <sheetView showGridLines="0" workbookViewId="0"/>
  </sheetViews>
  <sheetFormatPr baseColWidth="10" defaultRowHeight="15" x14ac:dyDescent="0.25"/>
  <cols>
    <col min="1" max="1" width="3.7109375" customWidth="1"/>
    <col min="2" max="2" width="49.85546875" style="51" bestFit="1" customWidth="1"/>
    <col min="7" max="7" width="11.5703125" customWidth="1"/>
  </cols>
  <sheetData>
    <row r="2" spans="2:5" x14ac:dyDescent="0.25">
      <c r="B2" s="52" t="s">
        <v>139</v>
      </c>
    </row>
    <row r="4" spans="2:5" x14ac:dyDescent="0.25">
      <c r="B4" s="40" t="s">
        <v>140</v>
      </c>
      <c r="C4" s="39" t="s">
        <v>243</v>
      </c>
      <c r="D4" s="39" t="s">
        <v>246</v>
      </c>
      <c r="E4" s="39" t="s">
        <v>277</v>
      </c>
    </row>
    <row r="5" spans="2:5" x14ac:dyDescent="0.25">
      <c r="B5" s="13" t="s">
        <v>18</v>
      </c>
      <c r="C5" s="1">
        <f>+BS!C18</f>
        <v>221796</v>
      </c>
      <c r="D5" s="1">
        <v>285472</v>
      </c>
      <c r="E5" s="1">
        <v>738472</v>
      </c>
    </row>
    <row r="6" spans="2:5" x14ac:dyDescent="0.25">
      <c r="B6" s="41" t="s">
        <v>30</v>
      </c>
      <c r="C6" s="2">
        <f>+BS!C26</f>
        <v>15308</v>
      </c>
      <c r="D6" s="2">
        <v>20103</v>
      </c>
      <c r="E6" s="2">
        <v>342046</v>
      </c>
    </row>
    <row r="7" spans="2:5" x14ac:dyDescent="0.25">
      <c r="B7" s="22" t="s">
        <v>141</v>
      </c>
      <c r="C7" s="4">
        <f>+C5+C6</f>
        <v>237104</v>
      </c>
      <c r="D7" s="4">
        <f>+D5+D6</f>
        <v>305575</v>
      </c>
      <c r="E7" s="4">
        <f>+E5+E6</f>
        <v>1080518</v>
      </c>
    </row>
    <row r="8" spans="2:5" x14ac:dyDescent="0.25">
      <c r="B8" s="15" t="s">
        <v>142</v>
      </c>
      <c r="C8" s="2">
        <f>+BS!C29</f>
        <v>66801</v>
      </c>
      <c r="D8" s="2">
        <v>107302</v>
      </c>
      <c r="E8" s="2">
        <v>78541</v>
      </c>
    </row>
    <row r="9" spans="2:5" x14ac:dyDescent="0.25">
      <c r="B9" s="13" t="s">
        <v>143</v>
      </c>
      <c r="C9" s="1">
        <f>+BS!C30</f>
        <v>22423</v>
      </c>
      <c r="D9" s="1">
        <v>35623</v>
      </c>
      <c r="E9" s="1">
        <v>95390</v>
      </c>
    </row>
    <row r="10" spans="2:5" x14ac:dyDescent="0.25">
      <c r="B10" s="66" t="s">
        <v>144</v>
      </c>
      <c r="C10" s="44">
        <f>+C8+C9</f>
        <v>89224</v>
      </c>
      <c r="D10" s="44">
        <f>+D8+D9</f>
        <v>142925</v>
      </c>
      <c r="E10" s="44">
        <f>+E8+E9</f>
        <v>173931</v>
      </c>
    </row>
    <row r="11" spans="2:5" x14ac:dyDescent="0.25">
      <c r="B11" s="13" t="s">
        <v>40</v>
      </c>
      <c r="C11" s="1">
        <f>+BS!C42</f>
        <v>126629</v>
      </c>
      <c r="D11" s="1">
        <v>116833</v>
      </c>
      <c r="E11" s="1">
        <v>694829</v>
      </c>
    </row>
    <row r="12" spans="2:5" x14ac:dyDescent="0.25">
      <c r="B12" s="41" t="s">
        <v>49</v>
      </c>
      <c r="C12" s="2">
        <f>+BS!C51</f>
        <v>21251</v>
      </c>
      <c r="D12" s="2">
        <v>45817</v>
      </c>
      <c r="E12" s="2">
        <v>211758</v>
      </c>
    </row>
    <row r="13" spans="2:5" x14ac:dyDescent="0.25">
      <c r="B13" s="22" t="s">
        <v>145</v>
      </c>
      <c r="C13" s="4">
        <f>+C11+C12</f>
        <v>147880</v>
      </c>
      <c r="D13" s="4">
        <f>+D11+D12</f>
        <v>162650</v>
      </c>
      <c r="E13" s="4">
        <f>+E11+E12</f>
        <v>906587</v>
      </c>
    </row>
    <row r="14" spans="2:5" x14ac:dyDescent="0.25">
      <c r="B14" s="66" t="s">
        <v>146</v>
      </c>
      <c r="C14" s="44">
        <f>+C10+C13</f>
        <v>237104</v>
      </c>
      <c r="D14" s="44">
        <f>+D10+D13</f>
        <v>305575</v>
      </c>
      <c r="E14" s="44">
        <f>+E10+E13</f>
        <v>1080518</v>
      </c>
    </row>
    <row r="16" spans="2:5" x14ac:dyDescent="0.25">
      <c r="B16" s="53" t="s">
        <v>147</v>
      </c>
    </row>
    <row r="18" spans="2:5" x14ac:dyDescent="0.25">
      <c r="B18" s="67" t="s">
        <v>148</v>
      </c>
      <c r="C18" s="39" t="s">
        <v>243</v>
      </c>
      <c r="D18" s="39" t="s">
        <v>246</v>
      </c>
      <c r="E18" s="39" t="s">
        <v>277</v>
      </c>
    </row>
    <row r="19" spans="2:5" x14ac:dyDescent="0.25">
      <c r="B19" s="22" t="s">
        <v>60</v>
      </c>
      <c r="C19" s="25">
        <f>+IS!C13</f>
        <v>-4689</v>
      </c>
      <c r="D19" s="25">
        <f>+IS!D13</f>
        <v>35856</v>
      </c>
      <c r="E19" s="25">
        <v>21562</v>
      </c>
    </row>
    <row r="20" spans="2:5" x14ac:dyDescent="0.25">
      <c r="B20" s="15" t="s">
        <v>149</v>
      </c>
      <c r="C20" s="16">
        <f>+IS!C14</f>
        <v>-155</v>
      </c>
      <c r="D20" s="16">
        <f>+IS!D14</f>
        <v>225</v>
      </c>
      <c r="E20" s="16">
        <v>1124</v>
      </c>
    </row>
    <row r="21" spans="2:5" x14ac:dyDescent="0.25">
      <c r="B21" s="22" t="s">
        <v>193</v>
      </c>
      <c r="C21" s="4">
        <f>+C19+C20</f>
        <v>-4844</v>
      </c>
      <c r="D21" s="4">
        <f>+D19+D20</f>
        <v>36081</v>
      </c>
      <c r="E21" s="4">
        <f>+E19+E20</f>
        <v>22686</v>
      </c>
    </row>
    <row r="22" spans="2:5" x14ac:dyDescent="0.25">
      <c r="B22" s="15" t="s">
        <v>150</v>
      </c>
      <c r="C22" s="75">
        <f>+IS!C16</f>
        <v>62</v>
      </c>
      <c r="D22" s="16">
        <f>+IS!D16</f>
        <v>86</v>
      </c>
      <c r="E22" s="16">
        <v>127</v>
      </c>
    </row>
    <row r="23" spans="2:5" x14ac:dyDescent="0.25">
      <c r="B23" s="13" t="s">
        <v>151</v>
      </c>
      <c r="C23" s="1">
        <f>+IS!C17</f>
        <v>-2004</v>
      </c>
      <c r="D23" s="1">
        <f>+IS!D17</f>
        <v>-2429</v>
      </c>
      <c r="E23" s="1">
        <v>-2717</v>
      </c>
    </row>
    <row r="24" spans="2:5" x14ac:dyDescent="0.25">
      <c r="B24" s="15" t="s">
        <v>152</v>
      </c>
      <c r="C24" s="16">
        <f>+IS!C18</f>
        <v>2966</v>
      </c>
      <c r="D24" s="16">
        <f>+IS!D18</f>
        <v>952</v>
      </c>
      <c r="E24" s="16">
        <v>-13955</v>
      </c>
    </row>
    <row r="25" spans="2:5" x14ac:dyDescent="0.25">
      <c r="B25" s="13" t="s">
        <v>65</v>
      </c>
      <c r="C25" s="1">
        <f>+IS!C19</f>
        <v>340</v>
      </c>
      <c r="D25" s="1">
        <f>+IS!D19</f>
        <v>-89</v>
      </c>
      <c r="E25" s="1">
        <v>-599</v>
      </c>
    </row>
    <row r="26" spans="2:5" x14ac:dyDescent="0.25">
      <c r="B26" s="68" t="s">
        <v>194</v>
      </c>
      <c r="C26" s="87">
        <f>+SUM(C22:C25)</f>
        <v>1364</v>
      </c>
      <c r="D26" s="87">
        <f>+SUM(D22:D25)</f>
        <v>-1480</v>
      </c>
      <c r="E26" s="87">
        <f>+SUM(E22:E25)</f>
        <v>-17144</v>
      </c>
    </row>
    <row r="27" spans="2:5" x14ac:dyDescent="0.25">
      <c r="B27" s="22" t="s">
        <v>67</v>
      </c>
      <c r="C27" s="4">
        <f>+C26+C21</f>
        <v>-3480</v>
      </c>
      <c r="D27" s="4">
        <f>+D26+D21</f>
        <v>34601</v>
      </c>
      <c r="E27" s="4">
        <f>+E26+E21</f>
        <v>5542</v>
      </c>
    </row>
    <row r="28" spans="2:5" x14ac:dyDescent="0.25">
      <c r="B28" s="69" t="s">
        <v>153</v>
      </c>
      <c r="C28" s="83">
        <f>+IS!C22</f>
        <v>2466</v>
      </c>
      <c r="D28" s="83">
        <f>+IS!D22</f>
        <v>-12133</v>
      </c>
      <c r="E28" s="83">
        <v>-3819</v>
      </c>
    </row>
    <row r="29" spans="2:5" x14ac:dyDescent="0.25">
      <c r="B29" s="22" t="s">
        <v>195</v>
      </c>
      <c r="C29" s="4">
        <f>+C27+C28</f>
        <v>-1014</v>
      </c>
      <c r="D29" s="4">
        <f>+D27+D28</f>
        <v>22468</v>
      </c>
      <c r="E29" s="4">
        <f>+E27+E28</f>
        <v>1723</v>
      </c>
    </row>
    <row r="30" spans="2:5" x14ac:dyDescent="0.25">
      <c r="B30" s="69" t="s">
        <v>196</v>
      </c>
      <c r="C30" s="83">
        <f>+IS!C24</f>
        <v>0</v>
      </c>
      <c r="D30" s="83">
        <f>+IS!D24</f>
        <v>-9752</v>
      </c>
      <c r="E30" s="83">
        <v>21174</v>
      </c>
    </row>
    <row r="31" spans="2:5" x14ac:dyDescent="0.25">
      <c r="B31" s="22" t="s">
        <v>154</v>
      </c>
      <c r="C31" s="4">
        <f>+C29+C30</f>
        <v>-1014</v>
      </c>
      <c r="D31" s="4">
        <f>+D29+D30</f>
        <v>12716</v>
      </c>
      <c r="E31" s="4">
        <f>+E29+E30</f>
        <v>22897</v>
      </c>
    </row>
    <row r="32" spans="2:5" x14ac:dyDescent="0.25">
      <c r="B32" s="69" t="s">
        <v>197</v>
      </c>
      <c r="C32" s="83">
        <f>+IS!C31</f>
        <v>-164</v>
      </c>
      <c r="D32" s="83">
        <f>+IS!D31</f>
        <v>-13223</v>
      </c>
      <c r="E32" s="83">
        <v>24162</v>
      </c>
    </row>
    <row r="33" spans="2:5" x14ac:dyDescent="0.25">
      <c r="B33" s="22" t="s">
        <v>71</v>
      </c>
      <c r="C33" s="4">
        <f>+C31+C32</f>
        <v>-1178</v>
      </c>
      <c r="D33" s="4">
        <f>+D31+D32</f>
        <v>-507</v>
      </c>
      <c r="E33" s="4">
        <f>+E31+E32</f>
        <v>47059</v>
      </c>
    </row>
    <row r="34" spans="2:5" x14ac:dyDescent="0.25">
      <c r="B34" s="70"/>
      <c r="C34" s="88"/>
      <c r="D34" s="88"/>
      <c r="E34" s="88"/>
    </row>
    <row r="35" spans="2:5" x14ac:dyDescent="0.25">
      <c r="B35" s="71" t="s">
        <v>155</v>
      </c>
      <c r="C35" s="19"/>
      <c r="D35" s="19"/>
      <c r="E35" s="19"/>
    </row>
    <row r="36" spans="2:5" x14ac:dyDescent="0.25">
      <c r="B36" s="69" t="s">
        <v>156</v>
      </c>
      <c r="C36" s="83">
        <f>+IS!C47</f>
        <v>-762</v>
      </c>
      <c r="D36" s="83">
        <f>+IS!D47</f>
        <v>4443</v>
      </c>
      <c r="E36" s="83">
        <v>5440</v>
      </c>
    </row>
    <row r="37" spans="2:5" x14ac:dyDescent="0.25">
      <c r="B37" s="13" t="s">
        <v>143</v>
      </c>
      <c r="C37" s="1">
        <f>+IS!C48</f>
        <v>-416</v>
      </c>
      <c r="D37" s="1">
        <f>+IS!D48</f>
        <v>-4950</v>
      </c>
      <c r="E37" s="1">
        <v>41619</v>
      </c>
    </row>
    <row r="39" spans="2:5" x14ac:dyDescent="0.25">
      <c r="B39" s="52" t="s">
        <v>157</v>
      </c>
    </row>
    <row r="41" spans="2:5" x14ac:dyDescent="0.25">
      <c r="B41" s="38" t="s">
        <v>140</v>
      </c>
      <c r="C41" s="39" t="s">
        <v>243</v>
      </c>
      <c r="D41" s="39" t="s">
        <v>246</v>
      </c>
      <c r="E41" s="39" t="s">
        <v>277</v>
      </c>
    </row>
    <row r="42" spans="2:5" x14ac:dyDescent="0.25">
      <c r="B42" s="13" t="s">
        <v>78</v>
      </c>
      <c r="C42" s="1">
        <f>+CF!C11</f>
        <v>1653</v>
      </c>
      <c r="D42" s="1">
        <f>+CF!D11</f>
        <v>5125</v>
      </c>
      <c r="E42" s="1">
        <v>15959</v>
      </c>
    </row>
    <row r="43" spans="2:5" x14ac:dyDescent="0.25">
      <c r="B43" s="41" t="s">
        <v>158</v>
      </c>
      <c r="C43" s="2">
        <f>+CF!C24</f>
        <v>-205</v>
      </c>
      <c r="D43" s="2">
        <f>+CF!D24</f>
        <v>63187</v>
      </c>
      <c r="E43" s="2">
        <v>5321</v>
      </c>
    </row>
    <row r="44" spans="2:5" x14ac:dyDescent="0.25">
      <c r="B44" s="13" t="s">
        <v>198</v>
      </c>
      <c r="C44" s="1">
        <f>+CF!C37</f>
        <v>-1048</v>
      </c>
      <c r="D44" s="1">
        <f>+CF!D37</f>
        <v>-41387</v>
      </c>
      <c r="E44" s="1">
        <v>-53729</v>
      </c>
    </row>
    <row r="45" spans="2:5" x14ac:dyDescent="0.25">
      <c r="B45" s="66" t="s">
        <v>205</v>
      </c>
      <c r="C45" s="44">
        <f>+SUM(C42:C44)</f>
        <v>400</v>
      </c>
      <c r="D45" s="44">
        <f>+SUM(D42:D44)</f>
        <v>26925</v>
      </c>
      <c r="E45" s="44">
        <f>+SUM(E42:E44)</f>
        <v>-32449</v>
      </c>
    </row>
    <row r="46" spans="2:5" x14ac:dyDescent="0.25">
      <c r="B46" s="13" t="s">
        <v>159</v>
      </c>
      <c r="C46" s="1">
        <f>+CF!C41</f>
        <v>2110</v>
      </c>
      <c r="D46" s="1">
        <f>+CF!D41</f>
        <v>148318</v>
      </c>
      <c r="E46" s="1">
        <v>141888</v>
      </c>
    </row>
    <row r="47" spans="2:5" x14ac:dyDescent="0.25">
      <c r="B47" s="133" t="s">
        <v>160</v>
      </c>
      <c r="C47" s="91" t="s">
        <v>5</v>
      </c>
      <c r="D47" s="91" t="s">
        <v>5</v>
      </c>
      <c r="E47" s="134">
        <v>55</v>
      </c>
    </row>
    <row r="48" spans="2:5" x14ac:dyDescent="0.25">
      <c r="B48" s="120" t="s">
        <v>206</v>
      </c>
      <c r="C48" s="135" t="str">
        <f>+CF!C42</f>
        <v xml:space="preserve"> - </v>
      </c>
      <c r="D48" s="1">
        <f>+CF!D42</f>
        <v>-158820</v>
      </c>
      <c r="E48" s="136">
        <f>+CF!E42</f>
        <v>0</v>
      </c>
    </row>
    <row r="49" spans="2:8" ht="22.5" x14ac:dyDescent="0.25">
      <c r="B49" s="133" t="s">
        <v>161</v>
      </c>
      <c r="C49" s="134">
        <f>+CF!C43</f>
        <v>-357</v>
      </c>
      <c r="D49" s="134">
        <f>+CF!D43</f>
        <v>-9719</v>
      </c>
      <c r="E49" s="24">
        <v>21155</v>
      </c>
    </row>
    <row r="50" spans="2:8" x14ac:dyDescent="0.25">
      <c r="B50" s="137" t="s">
        <v>162</v>
      </c>
      <c r="C50" s="138">
        <f>+SUM(C45:C49)</f>
        <v>2153</v>
      </c>
      <c r="D50" s="138">
        <f>+SUM(D45:D49)</f>
        <v>6704</v>
      </c>
      <c r="E50" s="138">
        <f>+SUM(E45:E49)</f>
        <v>130649</v>
      </c>
    </row>
    <row r="52" spans="2:8" x14ac:dyDescent="0.25">
      <c r="B52" s="52" t="s">
        <v>163</v>
      </c>
    </row>
    <row r="54" spans="2:8" x14ac:dyDescent="0.25">
      <c r="B54" s="38" t="s">
        <v>140</v>
      </c>
      <c r="C54" s="39" t="s">
        <v>243</v>
      </c>
      <c r="D54" s="39"/>
      <c r="E54" s="39" t="s">
        <v>246</v>
      </c>
      <c r="F54" s="39"/>
      <c r="G54" s="39" t="s">
        <v>277</v>
      </c>
      <c r="H54" s="39"/>
    </row>
    <row r="55" spans="2:8" x14ac:dyDescent="0.25">
      <c r="B55" s="72" t="s">
        <v>164</v>
      </c>
      <c r="C55" s="78"/>
      <c r="D55" s="78"/>
      <c r="E55" s="78"/>
      <c r="F55" s="78"/>
      <c r="G55" s="78"/>
      <c r="H55" s="78"/>
    </row>
    <row r="56" spans="2:8" ht="15.75" thickBot="1" x14ac:dyDescent="0.3">
      <c r="B56" s="58" t="s">
        <v>165</v>
      </c>
      <c r="C56" s="31">
        <f>+C6</f>
        <v>15308</v>
      </c>
      <c r="D56" s="100">
        <f>+C56/C57</f>
        <v>0.72034257211425345</v>
      </c>
      <c r="E56" s="31">
        <f>+D6</f>
        <v>20103</v>
      </c>
      <c r="F56" s="100">
        <f>+E56/E57</f>
        <v>0.43876726979068903</v>
      </c>
      <c r="G56" s="31">
        <f>+E6</f>
        <v>342046</v>
      </c>
      <c r="H56" s="100">
        <f>+G56/G57</f>
        <v>1.6152683723873478</v>
      </c>
    </row>
    <row r="57" spans="2:8" x14ac:dyDescent="0.25">
      <c r="B57" s="58" t="s">
        <v>166</v>
      </c>
      <c r="C57" s="14">
        <f>+C12</f>
        <v>21251</v>
      </c>
      <c r="D57" s="89"/>
      <c r="E57" s="14">
        <f>+D12</f>
        <v>45817</v>
      </c>
      <c r="F57" s="89"/>
      <c r="G57" s="14">
        <f>+E12</f>
        <v>211758</v>
      </c>
      <c r="H57" s="89"/>
    </row>
    <row r="58" spans="2:8" x14ac:dyDescent="0.25">
      <c r="B58" s="72" t="s">
        <v>167</v>
      </c>
      <c r="C58" s="78"/>
      <c r="D58" s="78"/>
      <c r="E58" s="78"/>
      <c r="F58" s="78"/>
      <c r="G58" s="78"/>
      <c r="H58" s="78"/>
    </row>
    <row r="59" spans="2:8" ht="15.75" thickBot="1" x14ac:dyDescent="0.3">
      <c r="B59" s="58" t="s">
        <v>168</v>
      </c>
      <c r="C59" s="31">
        <f>+C13</f>
        <v>147880</v>
      </c>
      <c r="D59" s="100">
        <f>+C59/C60</f>
        <v>2.2137393152797116</v>
      </c>
      <c r="E59" s="31">
        <f>+D13</f>
        <v>162650</v>
      </c>
      <c r="F59" s="100">
        <f>+E59/E60</f>
        <v>1.515815175858791</v>
      </c>
      <c r="G59" s="31">
        <f>+E13</f>
        <v>906587</v>
      </c>
      <c r="H59" s="100">
        <f>+G59/G60</f>
        <v>11.542850231089494</v>
      </c>
    </row>
    <row r="60" spans="2:8" x14ac:dyDescent="0.25">
      <c r="B60" s="58" t="s">
        <v>169</v>
      </c>
      <c r="C60" s="14">
        <f>+C8</f>
        <v>66801</v>
      </c>
      <c r="D60" s="89"/>
      <c r="E60" s="14">
        <f>+D8</f>
        <v>107302</v>
      </c>
      <c r="F60" s="89"/>
      <c r="G60" s="14">
        <f>+E8</f>
        <v>78541</v>
      </c>
      <c r="H60" s="89"/>
    </row>
    <row r="61" spans="2:8" x14ac:dyDescent="0.25">
      <c r="B61" s="73" t="s">
        <v>170</v>
      </c>
      <c r="C61" s="78"/>
      <c r="D61" s="78"/>
      <c r="E61" s="78"/>
      <c r="F61" s="78"/>
      <c r="G61" s="78"/>
      <c r="H61" s="78"/>
    </row>
    <row r="62" spans="2:8" ht="15.75" thickBot="1" x14ac:dyDescent="0.3">
      <c r="B62" s="58" t="s">
        <v>169</v>
      </c>
      <c r="C62" s="31">
        <f>+C60</f>
        <v>66801</v>
      </c>
      <c r="D62" s="100">
        <f>+C62/C63</f>
        <v>0.45172437111171221</v>
      </c>
      <c r="E62" s="31">
        <f>+E60</f>
        <v>107302</v>
      </c>
      <c r="F62" s="100">
        <f>+E62/E63</f>
        <v>0.65971103596679992</v>
      </c>
      <c r="G62" s="31">
        <f>+G60</f>
        <v>78541</v>
      </c>
      <c r="H62" s="100">
        <f>+G62/G63</f>
        <v>8.6633715241890744E-2</v>
      </c>
    </row>
    <row r="63" spans="2:8" x14ac:dyDescent="0.25">
      <c r="B63" s="58" t="s">
        <v>168</v>
      </c>
      <c r="C63" s="14">
        <f>+C59</f>
        <v>147880</v>
      </c>
      <c r="D63" s="89"/>
      <c r="E63" s="14">
        <f>+E59</f>
        <v>162650</v>
      </c>
      <c r="F63" s="89"/>
      <c r="G63" s="14">
        <f>+G59</f>
        <v>906587</v>
      </c>
      <c r="H63" s="89"/>
    </row>
    <row r="64" spans="2:8" x14ac:dyDescent="0.25">
      <c r="B64" s="72" t="s">
        <v>171</v>
      </c>
      <c r="C64" s="78"/>
      <c r="D64" s="78"/>
      <c r="E64" s="78"/>
      <c r="F64" s="78"/>
      <c r="G64" s="78"/>
      <c r="H64" s="78"/>
    </row>
    <row r="65" spans="2:8" ht="15.75" thickBot="1" x14ac:dyDescent="0.3">
      <c r="B65" s="58" t="s">
        <v>172</v>
      </c>
      <c r="C65" s="31">
        <f>+C5</f>
        <v>221796</v>
      </c>
      <c r="D65" s="100">
        <f>+C65/C66</f>
        <v>0.93543761387408053</v>
      </c>
      <c r="E65" s="31">
        <f>+D5</f>
        <v>285472</v>
      </c>
      <c r="F65" s="100">
        <f>+E65/E66</f>
        <v>0.93421255011044757</v>
      </c>
      <c r="G65" s="31">
        <f>+E5</f>
        <v>738472</v>
      </c>
      <c r="H65" s="100">
        <f>+G65/G66</f>
        <v>0.68344257106313822</v>
      </c>
    </row>
    <row r="66" spans="2:8" x14ac:dyDescent="0.25">
      <c r="B66" s="58" t="s">
        <v>173</v>
      </c>
      <c r="C66" s="14">
        <f>+C14</f>
        <v>237104</v>
      </c>
      <c r="D66" s="89"/>
      <c r="E66" s="14">
        <f>+D14</f>
        <v>305575</v>
      </c>
      <c r="F66" s="89"/>
      <c r="G66" s="14">
        <f>+E14</f>
        <v>1080518</v>
      </c>
      <c r="H66" s="89"/>
    </row>
  </sheetData>
  <pageMargins left="0.7" right="0.7" top="0.75" bottom="0.75" header="0.3" footer="0.3"/>
  <customProperties>
    <customPr name="EpmWorksheetKeyString_GUID" r:id="rId1"/>
  </customProperties>
  <ignoredErrors>
    <ignoredError sqref="C30:C32 D30:D3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54AD-A343-4E28-AFD9-0F4F5FBAC6E6}">
  <dimension ref="B2:F24"/>
  <sheetViews>
    <sheetView showGridLines="0" workbookViewId="0"/>
  </sheetViews>
  <sheetFormatPr baseColWidth="10" defaultRowHeight="15" x14ac:dyDescent="0.25"/>
  <cols>
    <col min="1" max="1" width="3.7109375" customWidth="1"/>
    <col min="2" max="2" width="79" style="51" bestFit="1" customWidth="1"/>
  </cols>
  <sheetData>
    <row r="2" spans="2:6" x14ac:dyDescent="0.25">
      <c r="B2" s="52" t="s">
        <v>174</v>
      </c>
    </row>
    <row r="4" spans="2:6" x14ac:dyDescent="0.25">
      <c r="B4" s="167" t="s">
        <v>278</v>
      </c>
      <c r="C4" s="167"/>
      <c r="D4" s="167"/>
      <c r="E4" s="167"/>
    </row>
    <row r="5" spans="2:6" x14ac:dyDescent="0.25">
      <c r="B5" s="90"/>
      <c r="C5" s="49">
        <v>2021</v>
      </c>
      <c r="D5" s="49">
        <v>2020</v>
      </c>
      <c r="E5" s="49">
        <v>2019</v>
      </c>
    </row>
    <row r="6" spans="2:6" x14ac:dyDescent="0.25">
      <c r="B6" s="13" t="s">
        <v>154</v>
      </c>
      <c r="C6" s="1">
        <f>+IS!C25</f>
        <v>-1014</v>
      </c>
      <c r="D6" s="1">
        <f>+IS!D25</f>
        <v>12716</v>
      </c>
      <c r="E6" s="1">
        <v>22897</v>
      </c>
    </row>
    <row r="7" spans="2:6" x14ac:dyDescent="0.25">
      <c r="B7" s="15" t="s">
        <v>232</v>
      </c>
      <c r="C7" s="2">
        <f>-IS!C24</f>
        <v>0</v>
      </c>
      <c r="D7" s="2">
        <f>-IS!D24</f>
        <v>9752</v>
      </c>
      <c r="E7" s="2">
        <v>-21174</v>
      </c>
    </row>
    <row r="8" spans="2:6" x14ac:dyDescent="0.25">
      <c r="B8" s="13" t="s">
        <v>175</v>
      </c>
      <c r="C8" s="19">
        <v>-62</v>
      </c>
      <c r="D8" s="19">
        <v>-27</v>
      </c>
      <c r="E8" s="19">
        <v>-127</v>
      </c>
    </row>
    <row r="9" spans="2:6" x14ac:dyDescent="0.25">
      <c r="B9" s="15" t="s">
        <v>176</v>
      </c>
      <c r="C9" s="2">
        <v>1863</v>
      </c>
      <c r="D9" s="2">
        <v>2265</v>
      </c>
      <c r="E9" s="2">
        <v>2533</v>
      </c>
    </row>
    <row r="10" spans="2:6" x14ac:dyDescent="0.25">
      <c r="B10" s="13" t="s">
        <v>153</v>
      </c>
      <c r="C10" s="1">
        <f>-IS!C22</f>
        <v>-2466</v>
      </c>
      <c r="D10" s="1">
        <f>-IS!D22</f>
        <v>12133</v>
      </c>
      <c r="E10" s="1">
        <v>3819</v>
      </c>
    </row>
    <row r="11" spans="2:6" x14ac:dyDescent="0.25">
      <c r="B11" s="15" t="s">
        <v>177</v>
      </c>
      <c r="C11" s="74">
        <v>149</v>
      </c>
      <c r="D11" s="74">
        <v>186</v>
      </c>
      <c r="E11" s="74">
        <v>181</v>
      </c>
    </row>
    <row r="12" spans="2:6" x14ac:dyDescent="0.25">
      <c r="B12" s="22" t="s">
        <v>178</v>
      </c>
      <c r="C12" s="4">
        <f>+SUM(C6:C11)</f>
        <v>-1530</v>
      </c>
      <c r="D12" s="4">
        <f>+SUM(D6:D11)</f>
        <v>37025</v>
      </c>
      <c r="E12" s="4">
        <f>+SUM(E6:E11)</f>
        <v>8129</v>
      </c>
    </row>
    <row r="13" spans="2:6" x14ac:dyDescent="0.25">
      <c r="B13" s="15" t="s">
        <v>179</v>
      </c>
      <c r="C13" s="2">
        <v>6494</v>
      </c>
      <c r="D13" s="2">
        <v>-36728</v>
      </c>
      <c r="E13" s="2">
        <v>-18829</v>
      </c>
    </row>
    <row r="14" spans="2:6" x14ac:dyDescent="0.25">
      <c r="B14" s="13" t="s">
        <v>225</v>
      </c>
      <c r="C14" s="19">
        <v>122</v>
      </c>
      <c r="D14" s="19">
        <v>8163</v>
      </c>
      <c r="E14" s="19" t="s">
        <v>16</v>
      </c>
    </row>
    <row r="15" spans="2:6" x14ac:dyDescent="0.25">
      <c r="B15" s="69" t="s">
        <v>180</v>
      </c>
      <c r="C15" s="2">
        <v>155</v>
      </c>
      <c r="D15" s="2">
        <v>-225</v>
      </c>
      <c r="E15" s="2">
        <v>-1124</v>
      </c>
      <c r="F15" s="2"/>
    </row>
    <row r="16" spans="2:6" x14ac:dyDescent="0.25">
      <c r="B16" s="13" t="s">
        <v>181</v>
      </c>
      <c r="C16" s="19" t="s">
        <v>16</v>
      </c>
      <c r="D16" s="19">
        <v>-18</v>
      </c>
      <c r="E16" s="19" t="s">
        <v>16</v>
      </c>
    </row>
    <row r="17" spans="2:5" x14ac:dyDescent="0.25">
      <c r="B17" s="69" t="s">
        <v>182</v>
      </c>
      <c r="C17" s="2">
        <v>-2842</v>
      </c>
      <c r="D17" s="2">
        <v>13</v>
      </c>
      <c r="E17" s="2">
        <v>13614</v>
      </c>
    </row>
    <row r="18" spans="2:5" x14ac:dyDescent="0.25">
      <c r="B18" s="13" t="s">
        <v>233</v>
      </c>
      <c r="C18" s="19">
        <v>-3</v>
      </c>
      <c r="D18" s="19">
        <v>286</v>
      </c>
      <c r="E18" s="19">
        <v>-343</v>
      </c>
    </row>
    <row r="19" spans="2:5" x14ac:dyDescent="0.25">
      <c r="B19" s="69" t="s">
        <v>183</v>
      </c>
      <c r="C19" s="2">
        <v>-124</v>
      </c>
      <c r="D19" s="74">
        <v>-1220</v>
      </c>
      <c r="E19" s="74">
        <v>695</v>
      </c>
    </row>
    <row r="20" spans="2:5" x14ac:dyDescent="0.25">
      <c r="B20" s="13" t="s">
        <v>65</v>
      </c>
      <c r="C20" s="1">
        <f>-IS!C19</f>
        <v>-340</v>
      </c>
      <c r="D20" s="1">
        <f>-IS!D19</f>
        <v>89</v>
      </c>
      <c r="E20" s="1">
        <f>-IS!E19</f>
        <v>0</v>
      </c>
    </row>
    <row r="21" spans="2:5" x14ac:dyDescent="0.25">
      <c r="B21" s="69" t="s">
        <v>184</v>
      </c>
      <c r="C21" s="74">
        <v>144</v>
      </c>
      <c r="D21" s="74">
        <v>92</v>
      </c>
      <c r="E21" s="74">
        <v>173</v>
      </c>
    </row>
    <row r="22" spans="2:5" x14ac:dyDescent="0.25">
      <c r="B22" s="22" t="s">
        <v>185</v>
      </c>
      <c r="C22" s="138">
        <f>+SUM(C12:C21)</f>
        <v>2076</v>
      </c>
      <c r="D22" s="138">
        <f>+SUM(D12:D21)</f>
        <v>7477</v>
      </c>
      <c r="E22" s="138">
        <f>+SUM(E12:E21)</f>
        <v>2315</v>
      </c>
    </row>
    <row r="23" spans="2:5" x14ac:dyDescent="0.25">
      <c r="B23" s="68" t="s">
        <v>186</v>
      </c>
      <c r="C23" s="151">
        <f>+C22/IS!C6</f>
        <v>0.4737562756732086</v>
      </c>
      <c r="D23" s="151">
        <f>+D22/IS!D6</f>
        <v>3.0481043620057071</v>
      </c>
      <c r="E23" s="151">
        <v>0.42609999999999998</v>
      </c>
    </row>
    <row r="24" spans="2:5" x14ac:dyDescent="0.25">
      <c r="B24" s="139" t="s">
        <v>187</v>
      </c>
    </row>
  </sheetData>
  <mergeCells count="1">
    <mergeCell ref="B4:E4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53CE-38C0-4AF7-9A23-F56CCC5392CF}">
  <dimension ref="A2:D60"/>
  <sheetViews>
    <sheetView showGridLines="0" workbookViewId="0"/>
  </sheetViews>
  <sheetFormatPr baseColWidth="10" defaultRowHeight="15" x14ac:dyDescent="0.25"/>
  <cols>
    <col min="1" max="1" width="3.7109375" style="113" customWidth="1"/>
    <col min="2" max="2" width="64.85546875" style="51" bestFit="1" customWidth="1"/>
    <col min="3" max="4" width="11.42578125" style="113" customWidth="1"/>
    <col min="5" max="16384" width="11.42578125" style="113"/>
  </cols>
  <sheetData>
    <row r="2" spans="2:4" customFormat="1" ht="27.75" customHeight="1" x14ac:dyDescent="0.25">
      <c r="B2" s="164" t="s">
        <v>244</v>
      </c>
      <c r="C2" s="164"/>
      <c r="D2" s="164"/>
    </row>
    <row r="3" spans="2:4" x14ac:dyDescent="0.25">
      <c r="B3" s="166"/>
      <c r="C3" s="166"/>
      <c r="D3" s="166"/>
    </row>
    <row r="4" spans="2:4" x14ac:dyDescent="0.25">
      <c r="B4" s="12"/>
      <c r="C4" s="12"/>
      <c r="D4" s="12"/>
    </row>
    <row r="5" spans="2:4" x14ac:dyDescent="0.25">
      <c r="B5" s="96" t="s">
        <v>93</v>
      </c>
      <c r="C5" s="99" t="s">
        <v>243</v>
      </c>
      <c r="D5" s="99" t="s">
        <v>245</v>
      </c>
    </row>
    <row r="6" spans="2:4" x14ac:dyDescent="0.25">
      <c r="B6" s="12" t="s">
        <v>54</v>
      </c>
      <c r="C6" s="102">
        <v>4382</v>
      </c>
      <c r="D6" s="102">
        <v>2453</v>
      </c>
    </row>
    <row r="7" spans="2:4" ht="15.75" thickBot="1" x14ac:dyDescent="0.3">
      <c r="B7" s="61" t="s">
        <v>55</v>
      </c>
      <c r="C7" s="104">
        <v>-1754</v>
      </c>
      <c r="D7" s="104">
        <v>-1673</v>
      </c>
    </row>
    <row r="8" spans="2:4" ht="15.75" thickBot="1" x14ac:dyDescent="0.3">
      <c r="B8" s="60" t="s">
        <v>56</v>
      </c>
      <c r="C8" s="112">
        <f>+SUM(C6:C7)</f>
        <v>2628</v>
      </c>
      <c r="D8" s="112">
        <f>+SUM(D6:D7)</f>
        <v>780</v>
      </c>
    </row>
    <row r="9" spans="2:4" x14ac:dyDescent="0.25">
      <c r="B9" s="12" t="s">
        <v>247</v>
      </c>
      <c r="C9" s="102">
        <v>-6494</v>
      </c>
      <c r="D9" s="102">
        <v>36728</v>
      </c>
    </row>
    <row r="10" spans="2:4" x14ac:dyDescent="0.25">
      <c r="B10" s="12" t="s">
        <v>57</v>
      </c>
      <c r="C10" s="103">
        <v>-737</v>
      </c>
      <c r="D10" s="103">
        <v>-982</v>
      </c>
    </row>
    <row r="11" spans="2:4" x14ac:dyDescent="0.25">
      <c r="B11" s="12" t="s">
        <v>58</v>
      </c>
      <c r="C11" s="103">
        <v>-338</v>
      </c>
      <c r="D11" s="103">
        <v>-686</v>
      </c>
    </row>
    <row r="12" spans="2:4" ht="15.75" thickBot="1" x14ac:dyDescent="0.3">
      <c r="B12" s="61" t="s">
        <v>59</v>
      </c>
      <c r="C12" s="105">
        <v>252</v>
      </c>
      <c r="D12" s="105">
        <v>16</v>
      </c>
    </row>
    <row r="13" spans="2:4" ht="15.75" thickBot="1" x14ac:dyDescent="0.3">
      <c r="B13" s="60" t="s">
        <v>248</v>
      </c>
      <c r="C13" s="112">
        <f>+SUM(C8:C12)</f>
        <v>-4689</v>
      </c>
      <c r="D13" s="112">
        <f>+SUM(D8:D12)</f>
        <v>35856</v>
      </c>
    </row>
    <row r="14" spans="2:4" ht="15.75" thickBot="1" x14ac:dyDescent="0.3">
      <c r="B14" s="116" t="s">
        <v>249</v>
      </c>
      <c r="C14" s="105">
        <v>-155</v>
      </c>
      <c r="D14" s="105">
        <v>225</v>
      </c>
    </row>
    <row r="15" spans="2:4" ht="15.75" thickBot="1" x14ac:dyDescent="0.3">
      <c r="B15" s="60" t="s">
        <v>250</v>
      </c>
      <c r="C15" s="112">
        <f>+C13+C14</f>
        <v>-4844</v>
      </c>
      <c r="D15" s="112">
        <f>+D13+D14</f>
        <v>36081</v>
      </c>
    </row>
    <row r="16" spans="2:4" x14ac:dyDescent="0.25">
      <c r="B16" s="12" t="s">
        <v>62</v>
      </c>
      <c r="C16" s="103">
        <v>62</v>
      </c>
      <c r="D16" s="103">
        <v>86</v>
      </c>
    </row>
    <row r="17" spans="1:4" x14ac:dyDescent="0.25">
      <c r="B17" s="12" t="s">
        <v>63</v>
      </c>
      <c r="C17" s="102">
        <v>-2004</v>
      </c>
      <c r="D17" s="102">
        <v>-2429</v>
      </c>
    </row>
    <row r="18" spans="1:4" x14ac:dyDescent="0.25">
      <c r="B18" s="12" t="s">
        <v>64</v>
      </c>
      <c r="C18" s="102">
        <v>2966</v>
      </c>
      <c r="D18" s="103">
        <v>952</v>
      </c>
    </row>
    <row r="19" spans="1:4" ht="15.75" thickBot="1" x14ac:dyDescent="0.3">
      <c r="B19" s="61" t="s">
        <v>65</v>
      </c>
      <c r="C19" s="105">
        <v>340</v>
      </c>
      <c r="D19" s="105">
        <v>-89</v>
      </c>
    </row>
    <row r="20" spans="1:4" ht="15.75" thickBot="1" x14ac:dyDescent="0.3">
      <c r="B20" s="60" t="s">
        <v>66</v>
      </c>
      <c r="C20" s="112">
        <f>+SUM(C16:C19)</f>
        <v>1364</v>
      </c>
      <c r="D20" s="112">
        <f>+SUM(D16:D19)</f>
        <v>-1480</v>
      </c>
    </row>
    <row r="21" spans="1:4" ht="15.75" thickBot="1" x14ac:dyDescent="0.3">
      <c r="B21" s="60" t="s">
        <v>251</v>
      </c>
      <c r="C21" s="112">
        <f>+C15+C20</f>
        <v>-3480</v>
      </c>
      <c r="D21" s="112">
        <f>+D15+D20</f>
        <v>34601</v>
      </c>
    </row>
    <row r="22" spans="1:4" ht="15.75" thickBot="1" x14ac:dyDescent="0.3">
      <c r="B22" s="116" t="s">
        <v>153</v>
      </c>
      <c r="C22" s="104">
        <v>2466</v>
      </c>
      <c r="D22" s="104">
        <v>-12133</v>
      </c>
    </row>
    <row r="23" spans="1:4" ht="15.75" thickBot="1" x14ac:dyDescent="0.3">
      <c r="B23" s="60" t="s">
        <v>252</v>
      </c>
      <c r="C23" s="112">
        <f>+C21+C22</f>
        <v>-1014</v>
      </c>
      <c r="D23" s="112">
        <f>+D21+D22</f>
        <v>22468</v>
      </c>
    </row>
    <row r="24" spans="1:4" ht="15.75" thickBot="1" x14ac:dyDescent="0.3">
      <c r="B24" s="116" t="s">
        <v>226</v>
      </c>
      <c r="C24" s="80">
        <v>0</v>
      </c>
      <c r="D24" s="104">
        <v>-9752</v>
      </c>
    </row>
    <row r="25" spans="1:4" ht="15.75" thickBot="1" x14ac:dyDescent="0.3">
      <c r="B25" s="60" t="s">
        <v>227</v>
      </c>
      <c r="C25" s="112">
        <f>+C23+C24</f>
        <v>-1014</v>
      </c>
      <c r="D25" s="112">
        <f>+D23+D24</f>
        <v>12716</v>
      </c>
    </row>
    <row r="26" spans="1:4" x14ac:dyDescent="0.25">
      <c r="B26" s="114" t="s">
        <v>68</v>
      </c>
      <c r="C26" s="106"/>
      <c r="D26" s="106"/>
    </row>
    <row r="27" spans="1:4" x14ac:dyDescent="0.25">
      <c r="B27" s="115" t="s">
        <v>69</v>
      </c>
      <c r="C27" s="106"/>
      <c r="D27" s="106"/>
    </row>
    <row r="28" spans="1:4" ht="15.75" thickBot="1" x14ac:dyDescent="0.3">
      <c r="B28" s="140" t="s">
        <v>70</v>
      </c>
      <c r="C28" s="105">
        <v>-164</v>
      </c>
      <c r="D28" s="105">
        <v>-720</v>
      </c>
    </row>
    <row r="29" spans="1:4" ht="15.75" thickBot="1" x14ac:dyDescent="0.3">
      <c r="B29" s="60" t="s">
        <v>253</v>
      </c>
      <c r="C29" s="112">
        <f>+SUM(C28:C28)</f>
        <v>-164</v>
      </c>
      <c r="D29" s="112">
        <f>+SUM(D28:D28)</f>
        <v>-720</v>
      </c>
    </row>
    <row r="30" spans="1:4" ht="15.75" thickBot="1" x14ac:dyDescent="0.3">
      <c r="A30" s="117"/>
      <c r="B30" s="61" t="s">
        <v>254</v>
      </c>
      <c r="C30" s="104">
        <v>0</v>
      </c>
      <c r="D30" s="104">
        <v>-12503</v>
      </c>
    </row>
    <row r="31" spans="1:4" ht="15.75" thickBot="1" x14ac:dyDescent="0.3">
      <c r="B31" s="60" t="s">
        <v>255</v>
      </c>
      <c r="C31" s="112">
        <f>+C29+C30</f>
        <v>-164</v>
      </c>
      <c r="D31" s="112">
        <f>+D29+D30</f>
        <v>-13223</v>
      </c>
    </row>
    <row r="32" spans="1:4" s="117" customFormat="1" ht="15.75" thickBot="1" x14ac:dyDescent="0.3">
      <c r="A32" s="113"/>
      <c r="B32" s="118" t="s">
        <v>256</v>
      </c>
      <c r="C32" s="119">
        <f>+C25+C31</f>
        <v>-1178</v>
      </c>
      <c r="D32" s="119">
        <f>+D25+D31</f>
        <v>-507</v>
      </c>
    </row>
    <row r="33" spans="2:4" ht="15.75" thickTop="1" x14ac:dyDescent="0.25">
      <c r="B33" s="106"/>
      <c r="C33" s="106"/>
      <c r="D33" s="106"/>
    </row>
    <row r="34" spans="2:4" x14ac:dyDescent="0.25">
      <c r="B34" s="107" t="s">
        <v>257</v>
      </c>
      <c r="C34" s="102">
        <v>-1178</v>
      </c>
      <c r="D34" s="102">
        <v>21748</v>
      </c>
    </row>
    <row r="35" spans="2:4" ht="15.75" thickBot="1" x14ac:dyDescent="0.3">
      <c r="B35" s="107" t="s">
        <v>258</v>
      </c>
      <c r="C35" s="104">
        <v>0</v>
      </c>
      <c r="D35" s="104">
        <v>-22255</v>
      </c>
    </row>
    <row r="36" spans="2:4" ht="15.75" thickBot="1" x14ac:dyDescent="0.3">
      <c r="B36" s="118" t="s">
        <v>256</v>
      </c>
      <c r="C36" s="119">
        <f>+C34+C35</f>
        <v>-1178</v>
      </c>
      <c r="D36" s="119">
        <f>+D34+D35</f>
        <v>-507</v>
      </c>
    </row>
    <row r="37" spans="2:4" ht="15.75" thickTop="1" x14ac:dyDescent="0.25">
      <c r="B37" s="106"/>
      <c r="C37" s="106"/>
      <c r="D37" s="106"/>
    </row>
    <row r="38" spans="2:4" x14ac:dyDescent="0.25">
      <c r="B38" s="101" t="s">
        <v>228</v>
      </c>
      <c r="C38" s="12"/>
      <c r="D38" s="12"/>
    </row>
    <row r="39" spans="2:4" x14ac:dyDescent="0.25">
      <c r="B39" s="12" t="s">
        <v>72</v>
      </c>
      <c r="C39" s="103">
        <v>-600</v>
      </c>
      <c r="D39" s="102">
        <v>10086</v>
      </c>
    </row>
    <row r="40" spans="2:4" x14ac:dyDescent="0.25">
      <c r="B40" s="12" t="s">
        <v>37</v>
      </c>
      <c r="C40" s="103">
        <v>-414</v>
      </c>
      <c r="D40" s="102">
        <v>2630</v>
      </c>
    </row>
    <row r="41" spans="2:4" x14ac:dyDescent="0.25">
      <c r="B41" s="106"/>
      <c r="C41" s="168"/>
      <c r="D41" s="168"/>
    </row>
    <row r="42" spans="2:4" x14ac:dyDescent="0.25">
      <c r="B42" s="101" t="s">
        <v>259</v>
      </c>
      <c r="C42" s="168"/>
      <c r="D42" s="168"/>
    </row>
    <row r="43" spans="2:4" x14ac:dyDescent="0.25">
      <c r="B43" s="12" t="s">
        <v>72</v>
      </c>
      <c r="C43" s="103">
        <v>-600</v>
      </c>
      <c r="D43" s="102">
        <v>17788</v>
      </c>
    </row>
    <row r="44" spans="2:4" x14ac:dyDescent="0.25">
      <c r="B44" s="12" t="s">
        <v>37</v>
      </c>
      <c r="C44" s="103">
        <v>-414</v>
      </c>
      <c r="D44" s="102">
        <v>4680</v>
      </c>
    </row>
    <row r="45" spans="2:4" x14ac:dyDescent="0.25">
      <c r="B45" s="106"/>
      <c r="C45" s="168"/>
      <c r="D45" s="168"/>
    </row>
    <row r="46" spans="2:4" x14ac:dyDescent="0.25">
      <c r="B46" s="101" t="s">
        <v>202</v>
      </c>
      <c r="C46" s="168"/>
      <c r="D46" s="168"/>
    </row>
    <row r="47" spans="2:4" x14ac:dyDescent="0.25">
      <c r="B47" s="12" t="s">
        <v>72</v>
      </c>
      <c r="C47" s="103">
        <v>-762</v>
      </c>
      <c r="D47" s="102">
        <v>4443</v>
      </c>
    </row>
    <row r="48" spans="2:4" x14ac:dyDescent="0.25">
      <c r="B48" s="12" t="s">
        <v>37</v>
      </c>
      <c r="C48" s="103">
        <v>-416</v>
      </c>
      <c r="D48" s="102">
        <v>-4950</v>
      </c>
    </row>
    <row r="49" spans="2:4" x14ac:dyDescent="0.25">
      <c r="B49" s="106"/>
      <c r="C49" s="168"/>
      <c r="D49" s="168"/>
    </row>
    <row r="50" spans="2:4" x14ac:dyDescent="0.25">
      <c r="B50" s="101" t="s">
        <v>203</v>
      </c>
      <c r="C50" s="168"/>
      <c r="D50" s="168"/>
    </row>
    <row r="51" spans="2:4" x14ac:dyDescent="0.25">
      <c r="B51" s="12" t="s">
        <v>72</v>
      </c>
      <c r="C51" s="103">
        <v>-762</v>
      </c>
      <c r="D51" s="102">
        <v>18257</v>
      </c>
    </row>
    <row r="52" spans="2:4" x14ac:dyDescent="0.25">
      <c r="B52" s="12" t="s">
        <v>37</v>
      </c>
      <c r="C52" s="103">
        <v>-416</v>
      </c>
      <c r="D52" s="102">
        <v>3491</v>
      </c>
    </row>
    <row r="53" spans="2:4" x14ac:dyDescent="0.25">
      <c r="B53" s="106"/>
      <c r="C53" s="168"/>
      <c r="D53" s="168"/>
    </row>
    <row r="54" spans="2:4" x14ac:dyDescent="0.25">
      <c r="B54" s="101" t="s">
        <v>260</v>
      </c>
      <c r="C54" s="168"/>
      <c r="D54" s="168"/>
    </row>
    <row r="55" spans="2:4" x14ac:dyDescent="0.25">
      <c r="B55" s="12" t="s">
        <v>73</v>
      </c>
      <c r="C55" s="103">
        <v>-0.91</v>
      </c>
      <c r="D55" s="103">
        <v>17.53</v>
      </c>
    </row>
    <row r="56" spans="2:4" x14ac:dyDescent="0.25">
      <c r="B56" s="12" t="s">
        <v>74</v>
      </c>
      <c r="C56" s="103">
        <v>-0.91</v>
      </c>
      <c r="D56" s="103">
        <v>17.48</v>
      </c>
    </row>
    <row r="57" spans="2:4" x14ac:dyDescent="0.25">
      <c r="B57" s="106"/>
      <c r="C57" s="168"/>
      <c r="D57" s="168"/>
    </row>
    <row r="58" spans="2:4" x14ac:dyDescent="0.25">
      <c r="B58" s="101" t="s">
        <v>261</v>
      </c>
      <c r="C58" s="168"/>
      <c r="D58" s="168"/>
    </row>
    <row r="59" spans="2:4" x14ac:dyDescent="0.25">
      <c r="B59" s="12" t="s">
        <v>73</v>
      </c>
      <c r="C59" s="103">
        <v>-0.91</v>
      </c>
      <c r="D59" s="103">
        <v>30.92</v>
      </c>
    </row>
    <row r="60" spans="2:4" x14ac:dyDescent="0.25">
      <c r="B60" s="12" t="s">
        <v>74</v>
      </c>
      <c r="C60" s="103">
        <v>-0.91</v>
      </c>
      <c r="D60" s="103">
        <v>30.83</v>
      </c>
    </row>
  </sheetData>
  <mergeCells count="2">
    <mergeCell ref="B3:D3"/>
    <mergeCell ref="B2:D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5B36-BA59-4371-A2B7-E78F425A4CDC}">
  <dimension ref="B2:D47"/>
  <sheetViews>
    <sheetView showGridLines="0" workbookViewId="0"/>
  </sheetViews>
  <sheetFormatPr baseColWidth="10" defaultRowHeight="15" x14ac:dyDescent="0.25"/>
  <cols>
    <col min="1" max="1" width="3.7109375" customWidth="1"/>
    <col min="2" max="2" width="60.28515625" style="51" bestFit="1" customWidth="1"/>
  </cols>
  <sheetData>
    <row r="2" spans="2:4" ht="28.5" customHeight="1" x14ac:dyDescent="0.25">
      <c r="B2" s="164" t="s">
        <v>269</v>
      </c>
      <c r="C2" s="164"/>
      <c r="D2" s="164"/>
    </row>
    <row r="3" spans="2:4" x14ac:dyDescent="0.25">
      <c r="B3" s="166"/>
      <c r="C3" s="166"/>
      <c r="D3" s="166"/>
    </row>
    <row r="4" spans="2:4" x14ac:dyDescent="0.25">
      <c r="B4" s="92"/>
      <c r="C4" s="92"/>
      <c r="D4" s="92"/>
    </row>
    <row r="5" spans="2:4" x14ac:dyDescent="0.25">
      <c r="B5" s="96" t="s">
        <v>199</v>
      </c>
      <c r="C5" s="95" t="s">
        <v>270</v>
      </c>
      <c r="D5" s="95" t="s">
        <v>246</v>
      </c>
    </row>
    <row r="6" spans="2:4" x14ac:dyDescent="0.25">
      <c r="B6" s="30" t="s">
        <v>75</v>
      </c>
      <c r="C6" s="54"/>
      <c r="D6" s="54"/>
    </row>
    <row r="7" spans="2:4" ht="22.5" x14ac:dyDescent="0.25">
      <c r="B7" s="15" t="s">
        <v>235</v>
      </c>
      <c r="C7" s="77">
        <v>1659</v>
      </c>
      <c r="D7" s="77">
        <v>1735</v>
      </c>
    </row>
    <row r="8" spans="2:4" ht="15.75" thickBot="1" x14ac:dyDescent="0.3">
      <c r="B8" s="35" t="s">
        <v>76</v>
      </c>
      <c r="C8" s="33">
        <v>-6</v>
      </c>
      <c r="D8" s="33">
        <v>-5</v>
      </c>
    </row>
    <row r="9" spans="2:4" ht="15.75" thickBot="1" x14ac:dyDescent="0.3">
      <c r="B9" s="20" t="s">
        <v>236</v>
      </c>
      <c r="C9" s="81">
        <f>+C7+C8</f>
        <v>1653</v>
      </c>
      <c r="D9" s="81">
        <f>+D7+D8</f>
        <v>1730</v>
      </c>
    </row>
    <row r="10" spans="2:4" ht="15.75" thickBot="1" x14ac:dyDescent="0.3">
      <c r="B10" s="97" t="s">
        <v>77</v>
      </c>
      <c r="C10" s="80">
        <v>0</v>
      </c>
      <c r="D10" s="80">
        <v>3395</v>
      </c>
    </row>
    <row r="11" spans="2:4" ht="15.75" thickBot="1" x14ac:dyDescent="0.3">
      <c r="B11" s="20" t="s">
        <v>78</v>
      </c>
      <c r="C11" s="81">
        <f>+C9+C10</f>
        <v>1653</v>
      </c>
      <c r="D11" s="81">
        <f>+D9+D10</f>
        <v>5125</v>
      </c>
    </row>
    <row r="12" spans="2:4" x14ac:dyDescent="0.25">
      <c r="B12" s="30" t="s">
        <v>79</v>
      </c>
      <c r="C12" s="54"/>
      <c r="D12" s="54"/>
    </row>
    <row r="13" spans="2:4" x14ac:dyDescent="0.25">
      <c r="B13" s="12" t="s">
        <v>80</v>
      </c>
      <c r="C13" s="102">
        <v>-29</v>
      </c>
      <c r="D13" s="103">
        <v>-12</v>
      </c>
    </row>
    <row r="14" spans="2:4" x14ac:dyDescent="0.25">
      <c r="B14" s="12" t="s">
        <v>188</v>
      </c>
      <c r="C14" s="102">
        <v>-370</v>
      </c>
      <c r="D14" s="102">
        <v>-1096</v>
      </c>
    </row>
    <row r="15" spans="2:4" x14ac:dyDescent="0.25">
      <c r="B15" s="12" t="s">
        <v>211</v>
      </c>
      <c r="C15" s="102">
        <v>238</v>
      </c>
      <c r="D15" s="102">
        <v>14643</v>
      </c>
    </row>
    <row r="16" spans="2:4" x14ac:dyDescent="0.25">
      <c r="B16" s="12" t="s">
        <v>212</v>
      </c>
      <c r="C16" s="102">
        <v>-97</v>
      </c>
      <c r="D16" s="102">
        <v>-69</v>
      </c>
    </row>
    <row r="17" spans="2:4" x14ac:dyDescent="0.25">
      <c r="B17" s="12" t="s">
        <v>213</v>
      </c>
      <c r="C17" s="102">
        <v>-8</v>
      </c>
      <c r="D17" s="102">
        <v>-9</v>
      </c>
    </row>
    <row r="18" spans="2:4" x14ac:dyDescent="0.25">
      <c r="B18" s="12" t="s">
        <v>81</v>
      </c>
      <c r="C18" s="102">
        <v>-896</v>
      </c>
      <c r="D18" s="102">
        <v>-9424</v>
      </c>
    </row>
    <row r="19" spans="2:4" x14ac:dyDescent="0.25">
      <c r="B19" s="12" t="s">
        <v>82</v>
      </c>
      <c r="C19" s="102">
        <v>767</v>
      </c>
      <c r="D19" s="102">
        <v>10383</v>
      </c>
    </row>
    <row r="20" spans="2:4" x14ac:dyDescent="0.25">
      <c r="B20" s="12" t="s">
        <v>83</v>
      </c>
      <c r="C20" s="103">
        <v>189</v>
      </c>
      <c r="D20" s="102">
        <v>239</v>
      </c>
    </row>
    <row r="21" spans="2:4" ht="15.75" thickBot="1" x14ac:dyDescent="0.3">
      <c r="B21" s="61" t="s">
        <v>189</v>
      </c>
      <c r="C21" s="105">
        <v>1</v>
      </c>
      <c r="D21" s="105" t="s">
        <v>16</v>
      </c>
    </row>
    <row r="22" spans="2:4" ht="15.75" thickBot="1" x14ac:dyDescent="0.3">
      <c r="B22" s="20" t="s">
        <v>237</v>
      </c>
      <c r="C22" s="81">
        <f>+SUM(C13:C21)</f>
        <v>-205</v>
      </c>
      <c r="D22" s="81">
        <f>+SUM(D13:D21)</f>
        <v>14655</v>
      </c>
    </row>
    <row r="23" spans="2:4" ht="15.75" thickBot="1" x14ac:dyDescent="0.3">
      <c r="B23" s="116" t="s">
        <v>204</v>
      </c>
      <c r="C23" s="104">
        <v>0</v>
      </c>
      <c r="D23" s="104">
        <v>48532</v>
      </c>
    </row>
    <row r="24" spans="2:4" ht="15.75" thickBot="1" x14ac:dyDescent="0.3">
      <c r="B24" s="20" t="s">
        <v>158</v>
      </c>
      <c r="C24" s="81">
        <f>+C22+C23</f>
        <v>-205</v>
      </c>
      <c r="D24" s="81">
        <f>+D22+D23</f>
        <v>63187</v>
      </c>
    </row>
    <row r="25" spans="2:4" x14ac:dyDescent="0.25">
      <c r="B25" s="30" t="s">
        <v>84</v>
      </c>
      <c r="C25" s="54"/>
      <c r="D25" s="54"/>
    </row>
    <row r="26" spans="2:4" x14ac:dyDescent="0.25">
      <c r="B26" s="15" t="s">
        <v>85</v>
      </c>
      <c r="C26" s="77">
        <v>2853</v>
      </c>
      <c r="D26" s="77">
        <v>5285</v>
      </c>
    </row>
    <row r="27" spans="2:4" x14ac:dyDescent="0.25">
      <c r="B27" s="15" t="s">
        <v>86</v>
      </c>
      <c r="C27" s="77">
        <v>-709</v>
      </c>
      <c r="D27" s="77">
        <v>-30508</v>
      </c>
    </row>
    <row r="28" spans="2:4" x14ac:dyDescent="0.25">
      <c r="B28" s="12" t="s">
        <v>262</v>
      </c>
      <c r="C28" s="77">
        <v>-201</v>
      </c>
      <c r="D28" s="77">
        <v>7412</v>
      </c>
    </row>
    <row r="29" spans="2:4" x14ac:dyDescent="0.25">
      <c r="B29" s="15" t="s">
        <v>87</v>
      </c>
      <c r="C29" s="77">
        <v>-2801</v>
      </c>
      <c r="D29" s="77">
        <v>-4001</v>
      </c>
    </row>
    <row r="30" spans="2:4" x14ac:dyDescent="0.25">
      <c r="B30" s="15" t="s">
        <v>88</v>
      </c>
      <c r="C30" s="77">
        <v>-177</v>
      </c>
      <c r="D30" s="77">
        <v>-101</v>
      </c>
    </row>
    <row r="31" spans="2:4" x14ac:dyDescent="0.25">
      <c r="B31" s="15" t="s">
        <v>89</v>
      </c>
      <c r="C31" s="32" t="s">
        <v>16</v>
      </c>
      <c r="D31" s="32">
        <v>-81</v>
      </c>
    </row>
    <row r="32" spans="2:4" x14ac:dyDescent="0.25">
      <c r="B32" s="15" t="s">
        <v>238</v>
      </c>
      <c r="C32" s="77">
        <v>2</v>
      </c>
      <c r="D32" s="32" t="s">
        <v>16</v>
      </c>
    </row>
    <row r="33" spans="2:4" x14ac:dyDescent="0.25">
      <c r="B33" s="12" t="s">
        <v>263</v>
      </c>
      <c r="C33" s="32" t="s">
        <v>16</v>
      </c>
      <c r="D33" s="32">
        <v>800</v>
      </c>
    </row>
    <row r="34" spans="2:4" ht="15.75" thickBot="1" x14ac:dyDescent="0.3">
      <c r="B34" s="35" t="s">
        <v>190</v>
      </c>
      <c r="C34" s="80">
        <v>-15</v>
      </c>
      <c r="D34" s="33">
        <v>-343</v>
      </c>
    </row>
    <row r="35" spans="2:4" ht="15.75" thickBot="1" x14ac:dyDescent="0.3">
      <c r="B35" s="20" t="s">
        <v>264</v>
      </c>
      <c r="C35" s="81">
        <f>+SUM(C26:C34)</f>
        <v>-1048</v>
      </c>
      <c r="D35" s="81">
        <f>+SUM(D26:D34)</f>
        <v>-21537</v>
      </c>
    </row>
    <row r="36" spans="2:4" ht="15.75" thickBot="1" x14ac:dyDescent="0.3">
      <c r="B36" s="97" t="s">
        <v>265</v>
      </c>
      <c r="C36" s="169">
        <v>0</v>
      </c>
      <c r="D36" s="104">
        <v>-19850</v>
      </c>
    </row>
    <row r="37" spans="2:4" ht="15.75" thickBot="1" x14ac:dyDescent="0.3">
      <c r="B37" s="20" t="s">
        <v>198</v>
      </c>
      <c r="C37" s="81">
        <f>+C35+C36</f>
        <v>-1048</v>
      </c>
      <c r="D37" s="81">
        <f>+D35+D36</f>
        <v>-41387</v>
      </c>
    </row>
    <row r="38" spans="2:4" x14ac:dyDescent="0.25">
      <c r="B38" s="15" t="s">
        <v>266</v>
      </c>
      <c r="C38" s="77">
        <v>400</v>
      </c>
      <c r="D38" s="32">
        <v>-5152</v>
      </c>
    </row>
    <row r="39" spans="2:4" ht="15.75" thickBot="1" x14ac:dyDescent="0.3">
      <c r="B39" s="35" t="s">
        <v>267</v>
      </c>
      <c r="C39" s="33">
        <v>0</v>
      </c>
      <c r="D39" s="80">
        <v>32077</v>
      </c>
    </row>
    <row r="40" spans="2:4" ht="15.75" thickBot="1" x14ac:dyDescent="0.3">
      <c r="B40" s="20" t="s">
        <v>268</v>
      </c>
      <c r="C40" s="81">
        <f>+C38+C39</f>
        <v>400</v>
      </c>
      <c r="D40" s="81">
        <f>+D38+D39</f>
        <v>26925</v>
      </c>
    </row>
    <row r="41" spans="2:4" x14ac:dyDescent="0.25">
      <c r="B41" s="41" t="s">
        <v>90</v>
      </c>
      <c r="C41" s="77">
        <v>2110</v>
      </c>
      <c r="D41" s="77">
        <v>148318</v>
      </c>
    </row>
    <row r="42" spans="2:4" x14ac:dyDescent="0.25">
      <c r="B42" s="15" t="s">
        <v>229</v>
      </c>
      <c r="C42" s="77" t="s">
        <v>16</v>
      </c>
      <c r="D42" s="32">
        <v>-158820</v>
      </c>
    </row>
    <row r="43" spans="2:4" ht="23.25" thickBot="1" x14ac:dyDescent="0.3">
      <c r="B43" s="35" t="s">
        <v>191</v>
      </c>
      <c r="C43" s="80">
        <v>-357</v>
      </c>
      <c r="D43" s="80">
        <v>-9719</v>
      </c>
    </row>
    <row r="44" spans="2:4" ht="15.75" thickBot="1" x14ac:dyDescent="0.3">
      <c r="B44" s="98" t="s">
        <v>91</v>
      </c>
      <c r="C44" s="82">
        <f>+SUM(C40:C43)</f>
        <v>2153</v>
      </c>
      <c r="D44" s="82">
        <f>+SUM(D40:D43)</f>
        <v>6704</v>
      </c>
    </row>
    <row r="45" spans="2:4" ht="15.75" thickTop="1" x14ac:dyDescent="0.25"/>
    <row r="47" spans="2:4" ht="15.75" customHeight="1" x14ac:dyDescent="0.25"/>
  </sheetData>
  <mergeCells count="2">
    <mergeCell ref="B2:D2"/>
    <mergeCell ref="B3:D3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974D-AF28-4D9C-A947-E32AB85C9E4C}">
  <dimension ref="B2:G14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1" customWidth="1"/>
  </cols>
  <sheetData>
    <row r="2" spans="2:7" x14ac:dyDescent="0.25">
      <c r="B2" s="52" t="s">
        <v>92</v>
      </c>
    </row>
    <row r="3" spans="2:7" ht="15.75" thickBot="1" x14ac:dyDescent="0.3"/>
    <row r="4" spans="2:7" ht="15.75" thickTop="1" x14ac:dyDescent="0.25">
      <c r="B4" s="34" t="s">
        <v>93</v>
      </c>
      <c r="C4" s="170" t="s">
        <v>271</v>
      </c>
      <c r="D4" s="170" t="s">
        <v>272</v>
      </c>
      <c r="E4" s="170" t="s">
        <v>94</v>
      </c>
      <c r="F4" s="170" t="s">
        <v>273</v>
      </c>
      <c r="G4" s="170" t="s">
        <v>94</v>
      </c>
    </row>
    <row r="5" spans="2:7" x14ac:dyDescent="0.25">
      <c r="B5" s="13" t="s">
        <v>54</v>
      </c>
      <c r="C5" s="1">
        <v>4382</v>
      </c>
      <c r="D5" s="1">
        <v>2453</v>
      </c>
      <c r="E5" s="152">
        <f>+C5/D5-1</f>
        <v>0.78638401956787618</v>
      </c>
      <c r="F5" s="1">
        <v>6841</v>
      </c>
      <c r="G5" s="152">
        <f>+C5/F5-1</f>
        <v>-0.35945037275252156</v>
      </c>
    </row>
    <row r="6" spans="2:7" ht="15.75" thickBot="1" x14ac:dyDescent="0.3">
      <c r="B6" s="35" t="s">
        <v>230</v>
      </c>
      <c r="C6" s="5">
        <v>-6494</v>
      </c>
      <c r="D6" s="10">
        <v>36728</v>
      </c>
      <c r="E6" s="142">
        <f t="shared" ref="E6:E13" si="0">+C6/D6-1</f>
        <v>-1.1768133304291004</v>
      </c>
      <c r="F6" s="10">
        <v>18829</v>
      </c>
      <c r="G6" s="171">
        <f t="shared" ref="G6:G13" si="1">+C6/F6-1</f>
        <v>-1.3448935153221095</v>
      </c>
    </row>
    <row r="7" spans="2:7" ht="15.75" thickBot="1" x14ac:dyDescent="0.3">
      <c r="B7" s="36" t="s">
        <v>201</v>
      </c>
      <c r="C7" s="11">
        <v>-4689</v>
      </c>
      <c r="D7" s="7">
        <v>35856</v>
      </c>
      <c r="E7" s="143">
        <f t="shared" si="0"/>
        <v>-1.1307730923694779</v>
      </c>
      <c r="F7" s="7">
        <v>21562</v>
      </c>
      <c r="G7" s="172">
        <f t="shared" si="1"/>
        <v>-1.2174659122530378</v>
      </c>
    </row>
    <row r="8" spans="2:7" ht="15.75" thickBot="1" x14ac:dyDescent="0.3">
      <c r="B8" s="35" t="s">
        <v>95</v>
      </c>
      <c r="C8" s="5">
        <v>149</v>
      </c>
      <c r="D8" s="5">
        <v>186</v>
      </c>
      <c r="E8" s="142">
        <f t="shared" si="0"/>
        <v>-0.19892473118279574</v>
      </c>
      <c r="F8" s="5">
        <v>181</v>
      </c>
      <c r="G8" s="171">
        <f t="shared" si="1"/>
        <v>-0.17679558011049723</v>
      </c>
    </row>
    <row r="9" spans="2:7" ht="15.75" thickBot="1" x14ac:dyDescent="0.3">
      <c r="B9" s="36" t="s">
        <v>15</v>
      </c>
      <c r="C9" s="11">
        <v>-4540</v>
      </c>
      <c r="D9" s="7">
        <v>36042</v>
      </c>
      <c r="E9" s="143">
        <f t="shared" si="0"/>
        <v>-1.1259641529326896</v>
      </c>
      <c r="F9" s="7">
        <v>21744</v>
      </c>
      <c r="G9" s="172">
        <f t="shared" si="1"/>
        <v>-1.2087932303164091</v>
      </c>
    </row>
    <row r="10" spans="2:7" ht="15.75" thickBot="1" x14ac:dyDescent="0.3">
      <c r="B10" s="20" t="s">
        <v>239</v>
      </c>
      <c r="C10" s="76">
        <v>2076</v>
      </c>
      <c r="D10" s="76">
        <v>7477</v>
      </c>
      <c r="E10" s="144">
        <f t="shared" si="0"/>
        <v>-0.72234853550889389</v>
      </c>
      <c r="F10" s="9">
        <v>2915</v>
      </c>
      <c r="G10" s="155">
        <f t="shared" si="1"/>
        <v>-0.28782161234991421</v>
      </c>
    </row>
    <row r="11" spans="2:7" ht="15.75" thickBot="1" x14ac:dyDescent="0.3">
      <c r="B11" s="36" t="s">
        <v>231</v>
      </c>
      <c r="C11" s="7">
        <v>-1014</v>
      </c>
      <c r="D11" s="7">
        <v>12716</v>
      </c>
      <c r="E11" s="143">
        <f t="shared" si="0"/>
        <v>-1.0797420572507077</v>
      </c>
      <c r="F11" s="7">
        <v>22897</v>
      </c>
      <c r="G11" s="172">
        <f t="shared" si="1"/>
        <v>-1.0442852775472768</v>
      </c>
    </row>
    <row r="12" spans="2:7" x14ac:dyDescent="0.25">
      <c r="B12" s="15" t="s">
        <v>96</v>
      </c>
      <c r="C12" s="2">
        <v>-600</v>
      </c>
      <c r="D12" s="2">
        <v>10086</v>
      </c>
      <c r="E12" s="145">
        <f t="shared" si="0"/>
        <v>-1.0594883997620463</v>
      </c>
      <c r="F12" s="2">
        <v>6875</v>
      </c>
      <c r="G12" s="173">
        <f t="shared" si="1"/>
        <v>-1.0872727272727274</v>
      </c>
    </row>
    <row r="13" spans="2:7" ht="15.75" thickBot="1" x14ac:dyDescent="0.3">
      <c r="B13" s="37" t="s">
        <v>97</v>
      </c>
      <c r="C13" s="122">
        <v>-414</v>
      </c>
      <c r="D13" s="122">
        <v>2630</v>
      </c>
      <c r="E13" s="146">
        <f t="shared" si="0"/>
        <v>-1.1574144486692015</v>
      </c>
      <c r="F13" s="122">
        <v>16022</v>
      </c>
      <c r="G13" s="174">
        <f t="shared" si="1"/>
        <v>-1.0258394707277494</v>
      </c>
    </row>
    <row r="14" spans="2:7" ht="15.75" thickTop="1" x14ac:dyDescent="0.2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CA50-D5CE-40FD-8032-CF5765A4BD0B}">
  <dimension ref="B2:H58"/>
  <sheetViews>
    <sheetView showGridLines="0" workbookViewId="0"/>
  </sheetViews>
  <sheetFormatPr baseColWidth="10" defaultRowHeight="15" x14ac:dyDescent="0.25"/>
  <cols>
    <col min="1" max="1" width="3.7109375" customWidth="1"/>
    <col min="2" max="2" width="44.140625" style="51" bestFit="1" customWidth="1"/>
  </cols>
  <sheetData>
    <row r="2" spans="2:8" x14ac:dyDescent="0.25">
      <c r="B2" s="52" t="s">
        <v>98</v>
      </c>
    </row>
    <row r="3" spans="2:8" x14ac:dyDescent="0.25">
      <c r="C3" s="176"/>
      <c r="D3" s="176"/>
      <c r="E3" s="176"/>
      <c r="F3" s="176"/>
      <c r="G3" s="176"/>
      <c r="H3" s="176"/>
    </row>
    <row r="4" spans="2:8" x14ac:dyDescent="0.25">
      <c r="B4" s="38" t="s">
        <v>93</v>
      </c>
      <c r="C4" s="175" t="s">
        <v>271</v>
      </c>
      <c r="D4" s="175" t="s">
        <v>272</v>
      </c>
      <c r="E4" s="175" t="s">
        <v>94</v>
      </c>
      <c r="F4" s="175" t="s">
        <v>273</v>
      </c>
      <c r="G4" s="175" t="s">
        <v>94</v>
      </c>
    </row>
    <row r="5" spans="2:8" x14ac:dyDescent="0.25">
      <c r="B5" s="58" t="s">
        <v>214</v>
      </c>
      <c r="C5" s="1">
        <v>2225</v>
      </c>
      <c r="D5" s="19">
        <v>560</v>
      </c>
      <c r="E5" s="141">
        <f t="shared" ref="E5:E9" si="0">+C5/D5-1</f>
        <v>2.9732142857142856</v>
      </c>
      <c r="F5" s="1">
        <v>3179</v>
      </c>
      <c r="G5" s="152">
        <f t="shared" ref="G5:G10" si="1">+(C5-F5)/F5</f>
        <v>-0.30009436929852157</v>
      </c>
    </row>
    <row r="6" spans="2:8" ht="15.75" thickBot="1" x14ac:dyDescent="0.3">
      <c r="B6" s="55" t="s">
        <v>215</v>
      </c>
      <c r="C6" s="10">
        <v>-3698</v>
      </c>
      <c r="D6" s="10">
        <v>1796</v>
      </c>
      <c r="E6" s="142">
        <f t="shared" si="0"/>
        <v>-3.0590200445434297</v>
      </c>
      <c r="F6" s="5">
        <v>916</v>
      </c>
      <c r="G6" s="171">
        <f t="shared" si="1"/>
        <v>-5.037117903930131</v>
      </c>
    </row>
    <row r="7" spans="2:8" ht="15.75" thickBot="1" x14ac:dyDescent="0.3">
      <c r="B7" s="6" t="s">
        <v>201</v>
      </c>
      <c r="C7" s="7">
        <v>-2241</v>
      </c>
      <c r="D7" s="7">
        <v>1513</v>
      </c>
      <c r="E7" s="143">
        <f t="shared" si="0"/>
        <v>-2.481163251817581</v>
      </c>
      <c r="F7" s="7">
        <v>3174</v>
      </c>
      <c r="G7" s="172">
        <f t="shared" si="1"/>
        <v>-1.7060491493383743</v>
      </c>
    </row>
    <row r="8" spans="2:8" ht="15.75" thickBot="1" x14ac:dyDescent="0.3">
      <c r="B8" s="55" t="s">
        <v>95</v>
      </c>
      <c r="C8" s="5">
        <v>49</v>
      </c>
      <c r="D8" s="5">
        <v>64</v>
      </c>
      <c r="E8" s="142">
        <f t="shared" si="0"/>
        <v>-0.234375</v>
      </c>
      <c r="F8" s="5">
        <v>57</v>
      </c>
      <c r="G8" s="171">
        <f t="shared" si="1"/>
        <v>-0.14035087719298245</v>
      </c>
    </row>
    <row r="9" spans="2:8" ht="15.75" thickBot="1" x14ac:dyDescent="0.3">
      <c r="B9" s="6" t="s">
        <v>15</v>
      </c>
      <c r="C9" s="7">
        <v>-2192</v>
      </c>
      <c r="D9" s="7">
        <v>1577</v>
      </c>
      <c r="E9" s="143">
        <f t="shared" si="0"/>
        <v>-2.3899809765377298</v>
      </c>
      <c r="F9" s="7">
        <v>3231</v>
      </c>
      <c r="G9" s="172">
        <f t="shared" si="1"/>
        <v>-1.6784277313525224</v>
      </c>
    </row>
    <row r="10" spans="2:8" ht="15.75" thickBot="1" x14ac:dyDescent="0.3">
      <c r="B10" s="8" t="s">
        <v>239</v>
      </c>
      <c r="C10" s="9">
        <v>1506</v>
      </c>
      <c r="D10" s="76">
        <v>-219</v>
      </c>
      <c r="E10" s="144" t="s">
        <v>5</v>
      </c>
      <c r="F10" s="9">
        <v>2315</v>
      </c>
      <c r="G10" s="155">
        <f t="shared" si="1"/>
        <v>-0.34946004319654428</v>
      </c>
    </row>
    <row r="11" spans="2:8" x14ac:dyDescent="0.25">
      <c r="B11" s="50"/>
    </row>
    <row r="12" spans="2:8" x14ac:dyDescent="0.25">
      <c r="B12" s="109" t="s">
        <v>207</v>
      </c>
    </row>
    <row r="13" spans="2:8" x14ac:dyDescent="0.25">
      <c r="B13" s="110"/>
    </row>
    <row r="14" spans="2:8" x14ac:dyDescent="0.25">
      <c r="B14" s="38" t="s">
        <v>216</v>
      </c>
      <c r="C14" s="175" t="s">
        <v>271</v>
      </c>
      <c r="D14" s="175" t="s">
        <v>272</v>
      </c>
      <c r="E14" s="175" t="s">
        <v>94</v>
      </c>
      <c r="F14" s="175" t="s">
        <v>273</v>
      </c>
      <c r="G14" s="175" t="s">
        <v>94</v>
      </c>
    </row>
    <row r="15" spans="2:8" x14ac:dyDescent="0.25">
      <c r="B15" s="41" t="s">
        <v>0</v>
      </c>
      <c r="C15" s="16">
        <v>4033</v>
      </c>
      <c r="D15" s="16">
        <v>199</v>
      </c>
      <c r="E15" s="177">
        <f t="shared" ref="E15:E29" si="2">+(C15-D15)/D15</f>
        <v>19.266331658291456</v>
      </c>
      <c r="F15" s="16">
        <v>4752</v>
      </c>
      <c r="G15" s="177">
        <f t="shared" ref="G15:G29" si="3">+(C15-F15)/F15</f>
        <v>-0.1513047138047138</v>
      </c>
    </row>
    <row r="16" spans="2:8" x14ac:dyDescent="0.25">
      <c r="B16" s="178" t="s">
        <v>1</v>
      </c>
      <c r="C16" s="160">
        <v>3998</v>
      </c>
      <c r="D16" s="160">
        <v>147</v>
      </c>
      <c r="E16" s="179">
        <f t="shared" si="2"/>
        <v>26.197278911564627</v>
      </c>
      <c r="F16" s="160">
        <v>4926</v>
      </c>
      <c r="G16" s="179">
        <f t="shared" si="3"/>
        <v>-0.18838814453917987</v>
      </c>
    </row>
    <row r="17" spans="2:7" x14ac:dyDescent="0.25">
      <c r="B17" s="41" t="s">
        <v>2</v>
      </c>
      <c r="C17" s="16">
        <v>2983</v>
      </c>
      <c r="D17" s="16">
        <v>144</v>
      </c>
      <c r="E17" s="177">
        <f t="shared" si="2"/>
        <v>19.715277777777779</v>
      </c>
      <c r="F17" s="16">
        <v>4314</v>
      </c>
      <c r="G17" s="177">
        <f t="shared" si="3"/>
        <v>-0.30853036624942048</v>
      </c>
    </row>
    <row r="18" spans="2:7" x14ac:dyDescent="0.25">
      <c r="B18" s="178" t="s">
        <v>3</v>
      </c>
      <c r="C18" s="160">
        <v>3016</v>
      </c>
      <c r="D18" s="160">
        <v>27</v>
      </c>
      <c r="E18" s="179">
        <f t="shared" si="2"/>
        <v>110.70370370370371</v>
      </c>
      <c r="F18" s="160">
        <v>2693</v>
      </c>
      <c r="G18" s="179">
        <f t="shared" si="3"/>
        <v>0.11994058670627553</v>
      </c>
    </row>
    <row r="19" spans="2:7" x14ac:dyDescent="0.25">
      <c r="B19" s="41" t="s">
        <v>4</v>
      </c>
      <c r="C19" s="16">
        <v>1450</v>
      </c>
      <c r="D19" s="16">
        <v>263</v>
      </c>
      <c r="E19" s="177">
        <f t="shared" si="2"/>
        <v>4.5133079847908748</v>
      </c>
      <c r="F19" s="16">
        <v>1819</v>
      </c>
      <c r="G19" s="177">
        <f t="shared" si="3"/>
        <v>-0.20285871357888949</v>
      </c>
    </row>
    <row r="20" spans="2:7" x14ac:dyDescent="0.25">
      <c r="B20" s="13" t="s">
        <v>192</v>
      </c>
      <c r="C20" s="14">
        <v>2609</v>
      </c>
      <c r="D20" s="14">
        <v>130</v>
      </c>
      <c r="E20" s="154">
        <f t="shared" si="2"/>
        <v>19.069230769230771</v>
      </c>
      <c r="F20" s="14">
        <v>3644</v>
      </c>
      <c r="G20" s="154">
        <f t="shared" si="3"/>
        <v>-0.2840285400658617</v>
      </c>
    </row>
    <row r="21" spans="2:7" x14ac:dyDescent="0.25">
      <c r="B21" s="41" t="s">
        <v>6</v>
      </c>
      <c r="C21" s="16">
        <v>2222</v>
      </c>
      <c r="D21" s="16">
        <v>288</v>
      </c>
      <c r="E21" s="162">
        <f t="shared" si="2"/>
        <v>6.7152777777777777</v>
      </c>
      <c r="F21" s="16">
        <v>2099</v>
      </c>
      <c r="G21" s="162">
        <f t="shared" si="3"/>
        <v>5.8599333015721775E-2</v>
      </c>
    </row>
    <row r="22" spans="2:7" x14ac:dyDescent="0.25">
      <c r="B22" s="58" t="s">
        <v>7</v>
      </c>
      <c r="C22" s="14">
        <v>2595</v>
      </c>
      <c r="D22" s="14">
        <v>783</v>
      </c>
      <c r="E22" s="154">
        <f t="shared" si="2"/>
        <v>2.314176245210728</v>
      </c>
      <c r="F22" s="14">
        <v>2274</v>
      </c>
      <c r="G22" s="154">
        <f t="shared" si="3"/>
        <v>0.14116094986807387</v>
      </c>
    </row>
    <row r="23" spans="2:7" x14ac:dyDescent="0.25">
      <c r="B23" s="41" t="s">
        <v>8</v>
      </c>
      <c r="C23" s="16">
        <v>1677</v>
      </c>
      <c r="D23" s="16">
        <v>1023</v>
      </c>
      <c r="E23" s="162">
        <f t="shared" si="2"/>
        <v>0.63929618768328444</v>
      </c>
      <c r="F23" s="16">
        <v>1674</v>
      </c>
      <c r="G23" s="162">
        <f t="shared" si="3"/>
        <v>1.7921146953405018E-3</v>
      </c>
    </row>
    <row r="24" spans="2:7" x14ac:dyDescent="0.25">
      <c r="B24" s="13" t="s">
        <v>9</v>
      </c>
      <c r="C24" s="14">
        <v>4218</v>
      </c>
      <c r="D24" s="14">
        <v>1927</v>
      </c>
      <c r="E24" s="154">
        <f t="shared" si="2"/>
        <v>1.1888946549039958</v>
      </c>
      <c r="F24" s="14">
        <v>3826</v>
      </c>
      <c r="G24" s="154">
        <f t="shared" si="3"/>
        <v>0.10245687401986409</v>
      </c>
    </row>
    <row r="25" spans="2:7" x14ac:dyDescent="0.25">
      <c r="B25" s="108" t="s">
        <v>10</v>
      </c>
      <c r="C25" s="16">
        <v>2417</v>
      </c>
      <c r="D25" s="16">
        <v>1921</v>
      </c>
      <c r="E25" s="162">
        <f t="shared" si="2"/>
        <v>0.25819885476314419</v>
      </c>
      <c r="F25" s="16">
        <v>3006</v>
      </c>
      <c r="G25" s="162">
        <f t="shared" si="3"/>
        <v>-0.19594145043246838</v>
      </c>
    </row>
    <row r="26" spans="2:7" x14ac:dyDescent="0.25">
      <c r="B26" s="13" t="s">
        <v>11</v>
      </c>
      <c r="C26" s="17">
        <v>1380</v>
      </c>
      <c r="D26" s="17">
        <v>793</v>
      </c>
      <c r="E26" s="154">
        <f t="shared" si="2"/>
        <v>0.74022698612862547</v>
      </c>
      <c r="F26" s="17">
        <v>1177</v>
      </c>
      <c r="G26" s="154">
        <f t="shared" si="3"/>
        <v>0.17247238742565846</v>
      </c>
    </row>
    <row r="27" spans="2:7" x14ac:dyDescent="0.25">
      <c r="B27" s="41" t="s">
        <v>276</v>
      </c>
      <c r="C27" s="91">
        <v>591</v>
      </c>
      <c r="D27" s="91">
        <v>222</v>
      </c>
      <c r="E27" s="162">
        <f t="shared" si="2"/>
        <v>1.6621621621621621</v>
      </c>
      <c r="F27" s="91">
        <v>872</v>
      </c>
      <c r="G27" s="162">
        <f t="shared" si="3"/>
        <v>-0.32224770642201833</v>
      </c>
    </row>
    <row r="28" spans="2:7" ht="15.75" thickBot="1" x14ac:dyDescent="0.3">
      <c r="B28" s="59" t="s">
        <v>12</v>
      </c>
      <c r="C28" s="18">
        <v>1016</v>
      </c>
      <c r="D28" s="18">
        <v>238</v>
      </c>
      <c r="E28" s="156">
        <f t="shared" si="2"/>
        <v>3.26890756302521</v>
      </c>
      <c r="F28" s="18">
        <v>1218</v>
      </c>
      <c r="G28" s="156">
        <f t="shared" si="3"/>
        <v>-0.16584564860426929</v>
      </c>
    </row>
    <row r="29" spans="2:7" ht="15.75" thickBot="1" x14ac:dyDescent="0.3">
      <c r="B29" s="8" t="s">
        <v>13</v>
      </c>
      <c r="C29" s="9">
        <f>+SUM(C15:C28)</f>
        <v>34205</v>
      </c>
      <c r="D29" s="9">
        <f>+SUM(D15:D28)</f>
        <v>8105</v>
      </c>
      <c r="E29" s="155">
        <f t="shared" si="2"/>
        <v>3.2202344231955582</v>
      </c>
      <c r="F29" s="9">
        <f t="shared" ref="F29" si="4">+SUM(F15:F28)</f>
        <v>38294</v>
      </c>
      <c r="G29" s="155">
        <f t="shared" si="3"/>
        <v>-0.10677912988979997</v>
      </c>
    </row>
    <row r="30" spans="2:7" x14ac:dyDescent="0.25">
      <c r="B30" s="111"/>
    </row>
    <row r="31" spans="2:7" x14ac:dyDescent="0.25">
      <c r="B31" s="109" t="s">
        <v>207</v>
      </c>
    </row>
    <row r="32" spans="2:7" x14ac:dyDescent="0.25">
      <c r="B32" s="110"/>
    </row>
    <row r="33" spans="2:7" x14ac:dyDescent="0.25">
      <c r="B33" s="38" t="s">
        <v>100</v>
      </c>
      <c r="C33" s="175" t="s">
        <v>271</v>
      </c>
      <c r="D33" s="175" t="s">
        <v>272</v>
      </c>
      <c r="E33" s="175" t="s">
        <v>94</v>
      </c>
      <c r="F33" s="175" t="s">
        <v>273</v>
      </c>
      <c r="G33" s="175" t="s">
        <v>94</v>
      </c>
    </row>
    <row r="34" spans="2:7" x14ac:dyDescent="0.25">
      <c r="B34" s="13" t="s">
        <v>101</v>
      </c>
      <c r="C34" s="1" t="s">
        <v>5</v>
      </c>
      <c r="D34" s="1">
        <v>580</v>
      </c>
      <c r="E34" s="152">
        <v>-1</v>
      </c>
      <c r="F34" s="1">
        <v>2025</v>
      </c>
      <c r="G34" s="152">
        <v>-1</v>
      </c>
    </row>
    <row r="35" spans="2:7" x14ac:dyDescent="0.25">
      <c r="B35" s="41" t="s">
        <v>102</v>
      </c>
      <c r="C35" s="2">
        <v>20326</v>
      </c>
      <c r="D35" s="2">
        <v>4023</v>
      </c>
      <c r="E35" s="173">
        <f t="shared" ref="E35:E42" si="5">+(C35-D35)/D35</f>
        <v>4.0524484215759387</v>
      </c>
      <c r="F35" s="2">
        <v>20698</v>
      </c>
      <c r="G35" s="173">
        <f t="shared" ref="G35:G42" si="6">+(C35-F35)/F35</f>
        <v>-1.7972750990433859E-2</v>
      </c>
    </row>
    <row r="36" spans="2:7" x14ac:dyDescent="0.25">
      <c r="B36" s="13" t="s">
        <v>103</v>
      </c>
      <c r="C36" s="19">
        <v>755</v>
      </c>
      <c r="D36" s="19" t="s">
        <v>5</v>
      </c>
      <c r="E36" s="152" t="s">
        <v>5</v>
      </c>
      <c r="F36" s="19">
        <v>1597</v>
      </c>
      <c r="G36" s="152">
        <f t="shared" si="6"/>
        <v>-0.52723857232310578</v>
      </c>
    </row>
    <row r="37" spans="2:7" x14ac:dyDescent="0.25">
      <c r="B37" s="41" t="s">
        <v>104</v>
      </c>
      <c r="C37" s="74">
        <v>987</v>
      </c>
      <c r="D37" s="74">
        <v>243</v>
      </c>
      <c r="E37" s="173">
        <f t="shared" si="5"/>
        <v>3.0617283950617282</v>
      </c>
      <c r="F37" s="74">
        <v>752</v>
      </c>
      <c r="G37" s="173">
        <f t="shared" si="6"/>
        <v>0.3125</v>
      </c>
    </row>
    <row r="38" spans="2:7" x14ac:dyDescent="0.25">
      <c r="B38" s="13" t="s">
        <v>14</v>
      </c>
      <c r="C38" s="1">
        <v>3264</v>
      </c>
      <c r="D38" s="1">
        <v>663</v>
      </c>
      <c r="E38" s="152">
        <f t="shared" si="5"/>
        <v>3.9230769230769229</v>
      </c>
      <c r="F38" s="1">
        <v>4674</v>
      </c>
      <c r="G38" s="152">
        <f t="shared" si="6"/>
        <v>-0.30166880616174585</v>
      </c>
    </row>
    <row r="39" spans="2:7" x14ac:dyDescent="0.25">
      <c r="B39" s="41" t="s">
        <v>105</v>
      </c>
      <c r="C39" s="2">
        <v>5133</v>
      </c>
      <c r="D39" s="2">
        <v>1410</v>
      </c>
      <c r="E39" s="173">
        <f t="shared" si="5"/>
        <v>2.6404255319148935</v>
      </c>
      <c r="F39" s="2">
        <v>4788</v>
      </c>
      <c r="G39" s="173">
        <f t="shared" si="6"/>
        <v>7.2055137844611525E-2</v>
      </c>
    </row>
    <row r="40" spans="2:7" x14ac:dyDescent="0.25">
      <c r="B40" s="13" t="s">
        <v>106</v>
      </c>
      <c r="C40" s="19">
        <v>576</v>
      </c>
      <c r="D40" s="19">
        <v>113</v>
      </c>
      <c r="E40" s="152">
        <f t="shared" si="5"/>
        <v>4.0973451327433628</v>
      </c>
      <c r="F40" s="19">
        <v>451</v>
      </c>
      <c r="G40" s="152">
        <f t="shared" si="6"/>
        <v>0.27716186252771619</v>
      </c>
    </row>
    <row r="41" spans="2:7" ht="15.75" thickBot="1" x14ac:dyDescent="0.3">
      <c r="B41" s="41" t="s">
        <v>107</v>
      </c>
      <c r="C41" s="83">
        <v>3164</v>
      </c>
      <c r="D41" s="83">
        <v>1073</v>
      </c>
      <c r="E41" s="180">
        <f t="shared" si="5"/>
        <v>1.9487418452935694</v>
      </c>
      <c r="F41" s="83">
        <v>3309</v>
      </c>
      <c r="G41" s="180">
        <f t="shared" si="6"/>
        <v>-4.3819885161680269E-2</v>
      </c>
    </row>
    <row r="42" spans="2:7" ht="15.75" thickBot="1" x14ac:dyDescent="0.3">
      <c r="B42" s="21" t="s">
        <v>13</v>
      </c>
      <c r="C42" s="84">
        <f>+SUM(C34:C41)</f>
        <v>34205</v>
      </c>
      <c r="D42" s="84">
        <f t="shared" ref="D42" si="7">+SUM(D34:D41)</f>
        <v>8105</v>
      </c>
      <c r="E42" s="181">
        <f t="shared" si="5"/>
        <v>3.2202344231955582</v>
      </c>
      <c r="F42" s="84">
        <f t="shared" ref="F42" si="8">+SUM(F34:F41)</f>
        <v>38294</v>
      </c>
      <c r="G42" s="181">
        <f t="shared" si="6"/>
        <v>-0.10677912988979997</v>
      </c>
    </row>
    <row r="44" spans="2:7" x14ac:dyDescent="0.25">
      <c r="B44" s="109" t="s">
        <v>208</v>
      </c>
    </row>
    <row r="46" spans="2:7" x14ac:dyDescent="0.25">
      <c r="B46" s="38" t="s">
        <v>108</v>
      </c>
      <c r="C46" s="175" t="s">
        <v>271</v>
      </c>
      <c r="D46" s="175" t="s">
        <v>272</v>
      </c>
      <c r="E46" s="175" t="s">
        <v>94</v>
      </c>
      <c r="F46" s="175" t="s">
        <v>273</v>
      </c>
      <c r="G46" s="175" t="s">
        <v>94</v>
      </c>
    </row>
    <row r="47" spans="2:7" x14ac:dyDescent="0.25">
      <c r="B47" s="13" t="s">
        <v>274</v>
      </c>
      <c r="C47" s="1">
        <v>715</v>
      </c>
      <c r="D47" s="1">
        <v>99</v>
      </c>
      <c r="E47" s="152">
        <f t="shared" ref="E47:E58" si="9">+(C47-D47)/D47</f>
        <v>6.2222222222222223</v>
      </c>
      <c r="F47" s="1">
        <v>1594</v>
      </c>
      <c r="G47" s="152">
        <f t="shared" ref="G47:G58" si="10">+(C47-F47)/F47</f>
        <v>-0.55144291091593478</v>
      </c>
    </row>
    <row r="48" spans="2:7" x14ac:dyDescent="0.25">
      <c r="B48" s="15" t="s">
        <v>240</v>
      </c>
      <c r="C48" s="2">
        <v>1107</v>
      </c>
      <c r="D48" s="2">
        <v>96</v>
      </c>
      <c r="E48" s="173">
        <f t="shared" si="9"/>
        <v>10.53125</v>
      </c>
      <c r="F48" s="2">
        <v>761</v>
      </c>
      <c r="G48" s="173">
        <f t="shared" si="10"/>
        <v>0.45466491458607095</v>
      </c>
    </row>
    <row r="49" spans="2:7" x14ac:dyDescent="0.25">
      <c r="B49" s="22" t="s">
        <v>217</v>
      </c>
      <c r="C49" s="4">
        <v>1822</v>
      </c>
      <c r="D49" s="4">
        <v>195</v>
      </c>
      <c r="E49" s="182">
        <f t="shared" si="9"/>
        <v>8.3435897435897441</v>
      </c>
      <c r="F49" s="4">
        <v>2355</v>
      </c>
      <c r="G49" s="182">
        <f t="shared" si="10"/>
        <v>-0.22632696390658175</v>
      </c>
    </row>
    <row r="50" spans="2:7" x14ac:dyDescent="0.25">
      <c r="B50" s="15" t="s">
        <v>218</v>
      </c>
      <c r="C50" s="147">
        <v>44</v>
      </c>
      <c r="D50" s="147">
        <v>50</v>
      </c>
      <c r="E50" s="183">
        <f t="shared" si="9"/>
        <v>-0.12</v>
      </c>
      <c r="F50" s="147">
        <v>85</v>
      </c>
      <c r="G50" s="183">
        <f t="shared" si="10"/>
        <v>-0.4823529411764706</v>
      </c>
    </row>
    <row r="51" spans="2:7" x14ac:dyDescent="0.25">
      <c r="B51" s="13" t="s">
        <v>219</v>
      </c>
      <c r="C51" s="19">
        <v>198</v>
      </c>
      <c r="D51" s="19">
        <v>223</v>
      </c>
      <c r="E51" s="152">
        <f t="shared" si="9"/>
        <v>-0.11210762331838565</v>
      </c>
      <c r="F51" s="19">
        <v>401</v>
      </c>
      <c r="G51" s="152">
        <f t="shared" si="10"/>
        <v>-0.50623441396508728</v>
      </c>
    </row>
    <row r="52" spans="2:7" x14ac:dyDescent="0.25">
      <c r="B52" s="15" t="s">
        <v>109</v>
      </c>
      <c r="C52" s="147">
        <v>35</v>
      </c>
      <c r="D52" s="147">
        <v>38</v>
      </c>
      <c r="E52" s="183">
        <f t="shared" si="9"/>
        <v>-7.8947368421052627E-2</v>
      </c>
      <c r="F52" s="147">
        <v>44</v>
      </c>
      <c r="G52" s="183">
        <f t="shared" si="10"/>
        <v>-0.20454545454545456</v>
      </c>
    </row>
    <row r="53" spans="2:7" x14ac:dyDescent="0.25">
      <c r="B53" s="13" t="s">
        <v>241</v>
      </c>
      <c r="C53" s="19">
        <v>62</v>
      </c>
      <c r="D53" s="19">
        <v>5</v>
      </c>
      <c r="E53" s="152">
        <f t="shared" si="9"/>
        <v>11.4</v>
      </c>
      <c r="F53" s="19">
        <v>186</v>
      </c>
      <c r="G53" s="152">
        <f t="shared" si="10"/>
        <v>-0.66666666666666663</v>
      </c>
    </row>
    <row r="54" spans="2:7" x14ac:dyDescent="0.25">
      <c r="B54" s="15" t="s">
        <v>110</v>
      </c>
      <c r="C54" s="147">
        <v>54</v>
      </c>
      <c r="D54" s="147">
        <v>44</v>
      </c>
      <c r="E54" s="183">
        <f t="shared" si="9"/>
        <v>0.22727272727272727</v>
      </c>
      <c r="F54" s="147">
        <v>85</v>
      </c>
      <c r="G54" s="183">
        <f t="shared" si="10"/>
        <v>-0.36470588235294116</v>
      </c>
    </row>
    <row r="55" spans="2:7" ht="15.75" thickBot="1" x14ac:dyDescent="0.3">
      <c r="B55" s="124" t="s">
        <v>111</v>
      </c>
      <c r="C55" s="18">
        <v>10</v>
      </c>
      <c r="D55" s="18">
        <v>5</v>
      </c>
      <c r="E55" s="156">
        <f t="shared" si="9"/>
        <v>1</v>
      </c>
      <c r="F55" s="18">
        <v>23</v>
      </c>
      <c r="G55" s="156">
        <f t="shared" si="10"/>
        <v>-0.56521739130434778</v>
      </c>
    </row>
    <row r="56" spans="2:7" ht="15.75" thickBot="1" x14ac:dyDescent="0.3">
      <c r="B56" s="43" t="s">
        <v>275</v>
      </c>
      <c r="C56" s="148">
        <f>+SUM(C49:C55)</f>
        <v>2225</v>
      </c>
      <c r="D56" s="148">
        <f t="shared" ref="D56" si="11">+SUM(D49:D55)</f>
        <v>560</v>
      </c>
      <c r="E56" s="184">
        <f t="shared" si="9"/>
        <v>2.9732142857142856</v>
      </c>
      <c r="F56" s="148">
        <f t="shared" ref="F56" si="12">+SUM(F49:F55)</f>
        <v>3179</v>
      </c>
      <c r="G56" s="184">
        <f t="shared" si="10"/>
        <v>-0.30009436929852157</v>
      </c>
    </row>
    <row r="57" spans="2:7" ht="15.75" thickBot="1" x14ac:dyDescent="0.3">
      <c r="B57" s="13" t="s">
        <v>220</v>
      </c>
      <c r="C57" s="19">
        <v>963</v>
      </c>
      <c r="D57" s="19">
        <v>540</v>
      </c>
      <c r="E57" s="152">
        <f t="shared" si="9"/>
        <v>0.78333333333333333</v>
      </c>
      <c r="F57" s="19">
        <v>1287</v>
      </c>
      <c r="G57" s="152">
        <f t="shared" si="10"/>
        <v>-0.25174825174825177</v>
      </c>
    </row>
    <row r="58" spans="2:7" ht="15.75" thickBot="1" x14ac:dyDescent="0.3">
      <c r="B58" s="185" t="s">
        <v>13</v>
      </c>
      <c r="C58" s="186">
        <f>+SUM(C56:C57)</f>
        <v>3188</v>
      </c>
      <c r="D58" s="186">
        <f>+SUM(D56:D57)</f>
        <v>1100</v>
      </c>
      <c r="E58" s="187">
        <f t="shared" si="9"/>
        <v>1.8981818181818182</v>
      </c>
      <c r="F58" s="186">
        <f>+SUM(F56:F57)</f>
        <v>4466</v>
      </c>
      <c r="G58" s="187">
        <f t="shared" si="10"/>
        <v>-0.28616211374832062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A64D-2253-4BF4-B639-F6B5C0BB6F5F}">
  <dimension ref="B2:G11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1" customWidth="1"/>
  </cols>
  <sheetData>
    <row r="2" spans="2:7" x14ac:dyDescent="0.25">
      <c r="B2" s="52" t="s">
        <v>112</v>
      </c>
    </row>
    <row r="4" spans="2:7" x14ac:dyDescent="0.25">
      <c r="B4" s="38" t="s">
        <v>108</v>
      </c>
      <c r="C4" s="175" t="s">
        <v>271</v>
      </c>
      <c r="D4" s="175" t="s">
        <v>272</v>
      </c>
      <c r="E4" s="175" t="s">
        <v>94</v>
      </c>
      <c r="F4" s="175" t="s">
        <v>273</v>
      </c>
      <c r="G4" s="175" t="s">
        <v>94</v>
      </c>
    </row>
    <row r="5" spans="2:7" x14ac:dyDescent="0.25">
      <c r="B5" s="13" t="s">
        <v>99</v>
      </c>
      <c r="C5" s="19">
        <v>716</v>
      </c>
      <c r="D5" s="19">
        <v>825</v>
      </c>
      <c r="E5" s="141">
        <f t="shared" ref="E5:E10" si="0">+C5/D5-1</f>
        <v>-0.13212121212121208</v>
      </c>
      <c r="F5" s="1">
        <v>1063</v>
      </c>
      <c r="G5" s="152">
        <f t="shared" ref="G5:G10" si="1">+(C5-F5)/F5</f>
        <v>-0.32643461900282222</v>
      </c>
    </row>
    <row r="6" spans="2:7" ht="23.25" thickBot="1" x14ac:dyDescent="0.3">
      <c r="B6" s="56" t="s">
        <v>113</v>
      </c>
      <c r="C6" s="149">
        <v>-1833</v>
      </c>
      <c r="D6" s="149">
        <v>19992</v>
      </c>
      <c r="E6" s="142">
        <f t="shared" si="0"/>
        <v>-1.0916866746698679</v>
      </c>
      <c r="F6" s="149">
        <v>10437</v>
      </c>
      <c r="G6" s="188">
        <f t="shared" si="1"/>
        <v>-1.1756251796493244</v>
      </c>
    </row>
    <row r="7" spans="2:7" ht="15.75" thickBot="1" x14ac:dyDescent="0.3">
      <c r="B7" s="36" t="s">
        <v>114</v>
      </c>
      <c r="C7" s="7">
        <v>-1280</v>
      </c>
      <c r="D7" s="7">
        <v>20561</v>
      </c>
      <c r="E7" s="143">
        <f t="shared" si="0"/>
        <v>-1.0622537814308644</v>
      </c>
      <c r="F7" s="7">
        <v>11303</v>
      </c>
      <c r="G7" s="172">
        <f t="shared" si="1"/>
        <v>-1.1132442714323632</v>
      </c>
    </row>
    <row r="8" spans="2:7" ht="15.75" thickBot="1" x14ac:dyDescent="0.3">
      <c r="B8" s="56" t="s">
        <v>95</v>
      </c>
      <c r="C8" s="5">
        <v>14</v>
      </c>
      <c r="D8" s="5">
        <v>23</v>
      </c>
      <c r="E8" s="142">
        <f t="shared" si="0"/>
        <v>-0.39130434782608692</v>
      </c>
      <c r="F8" s="5">
        <v>11</v>
      </c>
      <c r="G8" s="171">
        <f t="shared" si="1"/>
        <v>0.27272727272727271</v>
      </c>
    </row>
    <row r="9" spans="2:7" ht="15.75" thickBot="1" x14ac:dyDescent="0.3">
      <c r="B9" s="36" t="s">
        <v>15</v>
      </c>
      <c r="C9" s="7">
        <v>-1266</v>
      </c>
      <c r="D9" s="7">
        <v>20584</v>
      </c>
      <c r="E9" s="143">
        <f t="shared" si="0"/>
        <v>-1.0615040808394869</v>
      </c>
      <c r="F9" s="7">
        <v>11314</v>
      </c>
      <c r="G9" s="172">
        <f t="shared" si="1"/>
        <v>-1.111896765069825</v>
      </c>
    </row>
    <row r="10" spans="2:7" ht="15.75" thickBot="1" x14ac:dyDescent="0.3">
      <c r="B10" s="43" t="s">
        <v>239</v>
      </c>
      <c r="C10" s="129">
        <v>567</v>
      </c>
      <c r="D10" s="129">
        <v>592</v>
      </c>
      <c r="E10" s="144">
        <f t="shared" si="0"/>
        <v>-4.2229729729729715E-2</v>
      </c>
      <c r="F10" s="128">
        <v>877</v>
      </c>
      <c r="G10" s="189">
        <f t="shared" si="1"/>
        <v>-0.35347776510832385</v>
      </c>
    </row>
    <row r="11" spans="2:7" x14ac:dyDescent="0.25">
      <c r="B11" s="57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D848-15FC-46F7-A7B3-3A0B1870570F}">
  <dimension ref="B2:G8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1" customWidth="1"/>
  </cols>
  <sheetData>
    <row r="2" spans="2:7" x14ac:dyDescent="0.25">
      <c r="B2" s="52" t="s">
        <v>117</v>
      </c>
    </row>
    <row r="4" spans="2:7" x14ac:dyDescent="0.25">
      <c r="B4" s="38" t="s">
        <v>93</v>
      </c>
      <c r="C4" s="175" t="s">
        <v>271</v>
      </c>
      <c r="D4" s="175" t="s">
        <v>272</v>
      </c>
      <c r="E4" s="175" t="s">
        <v>94</v>
      </c>
      <c r="F4" s="175" t="s">
        <v>273</v>
      </c>
      <c r="G4" s="175" t="s">
        <v>94</v>
      </c>
    </row>
    <row r="5" spans="2:7" ht="15.75" thickBot="1" x14ac:dyDescent="0.3">
      <c r="B5" s="59" t="s">
        <v>54</v>
      </c>
      <c r="C5" s="18">
        <v>473</v>
      </c>
      <c r="D5" s="18">
        <v>9</v>
      </c>
      <c r="E5" s="161">
        <f t="shared" ref="E5:E8" si="0">+C5/D5-1</f>
        <v>51.555555555555557</v>
      </c>
      <c r="F5" s="18">
        <v>1069</v>
      </c>
      <c r="G5" s="156">
        <f t="shared" ref="G5:G8" si="1">+(C5-F5)/F5</f>
        <v>-0.55753040224508887</v>
      </c>
    </row>
    <row r="6" spans="2:7" ht="15.75" thickBot="1" x14ac:dyDescent="0.3">
      <c r="B6" s="60" t="s">
        <v>114</v>
      </c>
      <c r="C6" s="76">
        <v>17</v>
      </c>
      <c r="D6" s="76">
        <v>-292</v>
      </c>
      <c r="E6" s="144" t="s">
        <v>5</v>
      </c>
      <c r="F6" s="76">
        <v>128</v>
      </c>
      <c r="G6" s="155">
        <f t="shared" si="1"/>
        <v>-0.8671875</v>
      </c>
    </row>
    <row r="7" spans="2:7" ht="15.75" thickBot="1" x14ac:dyDescent="0.3">
      <c r="B7" s="59" t="s">
        <v>95</v>
      </c>
      <c r="C7" s="18">
        <v>62</v>
      </c>
      <c r="D7" s="18">
        <v>72</v>
      </c>
      <c r="E7" s="161">
        <f t="shared" si="0"/>
        <v>-0.13888888888888884</v>
      </c>
      <c r="F7" s="18">
        <v>67</v>
      </c>
      <c r="G7" s="156">
        <f t="shared" si="1"/>
        <v>-7.4626865671641784E-2</v>
      </c>
    </row>
    <row r="8" spans="2:7" ht="15.75" thickBot="1" x14ac:dyDescent="0.3">
      <c r="B8" s="60" t="s">
        <v>15</v>
      </c>
      <c r="C8" s="76">
        <v>79</v>
      </c>
      <c r="D8" s="76">
        <v>-220</v>
      </c>
      <c r="E8" s="144" t="s">
        <v>5</v>
      </c>
      <c r="F8" s="76">
        <v>195</v>
      </c>
      <c r="G8" s="155">
        <f t="shared" si="1"/>
        <v>-0.59487179487179487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C71E-7AE2-4617-8DBC-BC51D7D5C139}">
  <dimension ref="B2:G13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1" customWidth="1"/>
  </cols>
  <sheetData>
    <row r="2" spans="2:7" x14ac:dyDescent="0.25">
      <c r="B2" s="52" t="s">
        <v>116</v>
      </c>
    </row>
    <row r="4" spans="2:7" x14ac:dyDescent="0.25">
      <c r="B4" s="38" t="s">
        <v>93</v>
      </c>
      <c r="C4" s="175" t="s">
        <v>271</v>
      </c>
      <c r="D4" s="175" t="s">
        <v>272</v>
      </c>
      <c r="E4" s="175" t="s">
        <v>94</v>
      </c>
      <c r="F4" s="175" t="s">
        <v>273</v>
      </c>
      <c r="G4" s="175" t="s">
        <v>94</v>
      </c>
    </row>
    <row r="5" spans="2:7" x14ac:dyDescent="0.25">
      <c r="B5" s="13" t="s">
        <v>54</v>
      </c>
      <c r="C5" s="17" t="s">
        <v>16</v>
      </c>
      <c r="D5" s="17">
        <v>59</v>
      </c>
      <c r="E5" s="190">
        <v>-1</v>
      </c>
      <c r="F5" s="19">
        <v>127</v>
      </c>
      <c r="G5" s="190">
        <v>-1</v>
      </c>
    </row>
    <row r="6" spans="2:7" ht="15.75" thickBot="1" x14ac:dyDescent="0.3">
      <c r="B6" s="56" t="s">
        <v>115</v>
      </c>
      <c r="C6" s="48">
        <v>-1244</v>
      </c>
      <c r="D6" s="48">
        <v>15393</v>
      </c>
      <c r="E6" s="157">
        <f t="shared" ref="E6:E12" si="0">+C6/D6-1</f>
        <v>-1.080815955304359</v>
      </c>
      <c r="F6" s="10">
        <v>7856</v>
      </c>
      <c r="G6" s="171">
        <f t="shared" ref="G6:G11" si="1">+(C6-F6)/F6</f>
        <v>-1.1583503054989817</v>
      </c>
    </row>
    <row r="7" spans="2:7" ht="15.75" thickBot="1" x14ac:dyDescent="0.3">
      <c r="B7" s="36" t="s">
        <v>114</v>
      </c>
      <c r="C7" s="27">
        <v>-1204</v>
      </c>
      <c r="D7" s="27">
        <v>14729</v>
      </c>
      <c r="E7" s="158">
        <f t="shared" si="0"/>
        <v>-1.0817434992192274</v>
      </c>
      <c r="F7" s="7">
        <v>7692</v>
      </c>
      <c r="G7" s="172">
        <f t="shared" si="1"/>
        <v>-1.1565262610504421</v>
      </c>
    </row>
    <row r="8" spans="2:7" x14ac:dyDescent="0.25">
      <c r="B8" s="41" t="s">
        <v>95</v>
      </c>
      <c r="C8" s="91">
        <v>2</v>
      </c>
      <c r="D8" s="91">
        <v>6</v>
      </c>
      <c r="E8" s="162">
        <f t="shared" si="0"/>
        <v>-0.66666666666666674</v>
      </c>
      <c r="F8" s="74">
        <v>18</v>
      </c>
      <c r="G8" s="173">
        <f t="shared" si="1"/>
        <v>-0.88888888888888884</v>
      </c>
    </row>
    <row r="9" spans="2:7" x14ac:dyDescent="0.25">
      <c r="B9" s="13" t="s">
        <v>209</v>
      </c>
      <c r="C9" s="17">
        <v>122</v>
      </c>
      <c r="D9" s="14">
        <v>8163</v>
      </c>
      <c r="E9" s="154">
        <f t="shared" si="0"/>
        <v>-0.98505451427171387</v>
      </c>
      <c r="F9" s="19" t="s">
        <v>16</v>
      </c>
      <c r="G9" s="19" t="s">
        <v>16</v>
      </c>
    </row>
    <row r="10" spans="2:7" ht="15.75" thickBot="1" x14ac:dyDescent="0.3">
      <c r="B10" s="125" t="s">
        <v>221</v>
      </c>
      <c r="C10" s="46" t="s">
        <v>16</v>
      </c>
      <c r="D10" s="46" t="s">
        <v>16</v>
      </c>
      <c r="E10" s="163" t="s">
        <v>5</v>
      </c>
      <c r="F10" s="47" t="s">
        <v>16</v>
      </c>
      <c r="G10" s="47" t="s">
        <v>16</v>
      </c>
    </row>
    <row r="11" spans="2:7" ht="15.75" thickBot="1" x14ac:dyDescent="0.3">
      <c r="B11" s="36" t="s">
        <v>15</v>
      </c>
      <c r="C11" s="27">
        <v>-1202</v>
      </c>
      <c r="D11" s="27">
        <v>14735</v>
      </c>
      <c r="E11" s="153">
        <f t="shared" si="0"/>
        <v>-1.0815744825246012</v>
      </c>
      <c r="F11" s="7">
        <v>7710</v>
      </c>
      <c r="G11" s="172">
        <f t="shared" si="1"/>
        <v>-1.1559014267185472</v>
      </c>
    </row>
    <row r="12" spans="2:7" ht="15.75" thickBot="1" x14ac:dyDescent="0.3">
      <c r="B12" s="126" t="s">
        <v>239</v>
      </c>
      <c r="C12" s="121">
        <v>164</v>
      </c>
      <c r="D12" s="127">
        <v>7505</v>
      </c>
      <c r="E12" s="159">
        <f t="shared" si="0"/>
        <v>-0.97814790139906727</v>
      </c>
      <c r="F12" s="129">
        <v>-146</v>
      </c>
      <c r="G12" s="189" t="s">
        <v>16</v>
      </c>
    </row>
    <row r="13" spans="2:7" ht="14.25" customHeight="1" x14ac:dyDescent="0.25"/>
  </sheetData>
  <pageMargins left="0.7" right="0.7" top="0.75" bottom="0.75" header="0.3" footer="0.3"/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E783-433A-42D8-8026-A1AE7BD29B2D}">
  <dimension ref="B2:G8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51" customWidth="1"/>
  </cols>
  <sheetData>
    <row r="2" spans="2:7" x14ac:dyDescent="0.25">
      <c r="B2" s="52" t="s">
        <v>118</v>
      </c>
    </row>
    <row r="4" spans="2:7" x14ac:dyDescent="0.25">
      <c r="B4" s="38" t="s">
        <v>93</v>
      </c>
      <c r="C4" s="175" t="s">
        <v>271</v>
      </c>
      <c r="D4" s="175" t="s">
        <v>272</v>
      </c>
      <c r="E4" s="175" t="s">
        <v>94</v>
      </c>
      <c r="F4" s="175" t="s">
        <v>273</v>
      </c>
      <c r="G4" s="175" t="s">
        <v>94</v>
      </c>
    </row>
    <row r="5" spans="2:7" ht="15.75" thickBot="1" x14ac:dyDescent="0.3">
      <c r="B5" s="59" t="s">
        <v>54</v>
      </c>
      <c r="C5" s="18" t="s">
        <v>5</v>
      </c>
      <c r="D5" s="18" t="s">
        <v>5</v>
      </c>
      <c r="E5" s="161" t="s">
        <v>5</v>
      </c>
      <c r="F5" s="18" t="s">
        <v>5</v>
      </c>
      <c r="G5" s="156" t="s">
        <v>5</v>
      </c>
    </row>
    <row r="6" spans="2:7" ht="15.75" thickBot="1" x14ac:dyDescent="0.3">
      <c r="B6" s="60" t="s">
        <v>119</v>
      </c>
      <c r="C6" s="76">
        <v>-115</v>
      </c>
      <c r="D6" s="76">
        <v>-120</v>
      </c>
      <c r="E6" s="144">
        <f t="shared" ref="E5:E8" si="0">+C6/D6-1</f>
        <v>-4.166666666666663E-2</v>
      </c>
      <c r="F6" s="76">
        <v>-176</v>
      </c>
      <c r="G6" s="155">
        <f t="shared" ref="G5:G8" si="1">+(C6-F6)/F6</f>
        <v>-0.34659090909090912</v>
      </c>
    </row>
    <row r="7" spans="2:7" ht="15.75" thickBot="1" x14ac:dyDescent="0.3">
      <c r="B7" s="59" t="s">
        <v>95</v>
      </c>
      <c r="C7" s="18">
        <v>3</v>
      </c>
      <c r="D7" s="18">
        <v>2</v>
      </c>
      <c r="E7" s="161">
        <f t="shared" si="0"/>
        <v>0.5</v>
      </c>
      <c r="F7" s="18">
        <v>2</v>
      </c>
      <c r="G7" s="156">
        <f t="shared" si="1"/>
        <v>0.5</v>
      </c>
    </row>
    <row r="8" spans="2:7" ht="15.75" thickBot="1" x14ac:dyDescent="0.3">
      <c r="B8" s="60" t="s">
        <v>15</v>
      </c>
      <c r="C8" s="76">
        <v>-112</v>
      </c>
      <c r="D8" s="76">
        <v>-118</v>
      </c>
      <c r="E8" s="144">
        <f t="shared" si="0"/>
        <v>-5.084745762711862E-2</v>
      </c>
      <c r="F8" s="76">
        <v>-174</v>
      </c>
      <c r="G8" s="155">
        <f t="shared" si="1"/>
        <v>-0.35632183908045978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F93B5D32D79A4B9FAAA6FB4C2C644B" ma:contentTypeVersion="13" ma:contentTypeDescription="Crear nuevo documento." ma:contentTypeScope="" ma:versionID="b4d1b140601dfc41702090d8ac7d1530">
  <xsd:schema xmlns:xsd="http://www.w3.org/2001/XMLSchema" xmlns:xs="http://www.w3.org/2001/XMLSchema" xmlns:p="http://schemas.microsoft.com/office/2006/metadata/properties" xmlns:ns3="44e1e6d0-fd79-4755-b6ac-b77e09db51d5" xmlns:ns4="f888271a-03a7-413b-9a56-2c2cd6eac586" targetNamespace="http://schemas.microsoft.com/office/2006/metadata/properties" ma:root="true" ma:fieldsID="f82799e0580799409f58c80acf760350" ns3:_="" ns4:_="">
    <xsd:import namespace="44e1e6d0-fd79-4755-b6ac-b77e09db51d5"/>
    <xsd:import namespace="f888271a-03a7-413b-9a56-2c2cd6eac5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1e6d0-fd79-4755-b6ac-b77e09db5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8271a-03a7-413b-9a56-2c2cd6eac5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A3CBDA-3A1E-4E5D-83AD-3A0FE28508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0CFD6C-2E8C-4257-A6D4-26DD3A4FE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e1e6d0-fd79-4755-b6ac-b77e09db51d5"/>
    <ds:schemaRef ds:uri="f888271a-03a7-413b-9a56-2c2cd6eac5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89257B-E8C5-4460-9B53-2D81C596A07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BS</vt:lpstr>
      <vt:lpstr>IS</vt:lpstr>
      <vt:lpstr>CF</vt:lpstr>
      <vt:lpstr>Consolidated Results</vt:lpstr>
      <vt:lpstr>Shopping Malls</vt:lpstr>
      <vt:lpstr>Offices</vt:lpstr>
      <vt:lpstr>Hotels</vt:lpstr>
      <vt:lpstr>Sales &amp; Developments</vt:lpstr>
      <vt:lpstr>Corporate</vt:lpstr>
      <vt:lpstr>EBITDA by Segment</vt:lpstr>
      <vt:lpstr>Consolidated IS Reconciliation</vt:lpstr>
      <vt:lpstr>Summary FS</vt:lpstr>
      <vt:lpstr>EBITDA Reconciliation</vt:lpstr>
      <vt:lpstr>IS!OLE_LINK15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Sternheim</dc:creator>
  <cp:lastModifiedBy>Amalia Sternheim</cp:lastModifiedBy>
  <dcterms:created xsi:type="dcterms:W3CDTF">2020-02-18T12:46:17Z</dcterms:created>
  <dcterms:modified xsi:type="dcterms:W3CDTF">2021-11-11T15:44:16Z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0x0101003EF93B5D32D79A4B9FAAA6FB4C2C644B</vt:lpwstr>
  </property>
</Properties>
</file>